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45" activeTab="4"/>
  </bookViews>
  <sheets>
    <sheet name="Bac Pro" sheetId="1" r:id="rId1"/>
    <sheet name="CAP" sheetId="2" r:id="rId2"/>
    <sheet name="3 Prépa Métier" sheetId="3" r:id="rId3"/>
    <sheet name="TRMD simulation" sheetId="6" r:id="rId4"/>
    <sheet name="Structure lycée pro" sheetId="7" r:id="rId5"/>
  </sheets>
  <calcPr calcId="181029"/>
</workbook>
</file>

<file path=xl/calcChain.xml><?xml version="1.0" encoding="utf-8"?>
<calcChain xmlns="http://schemas.openxmlformats.org/spreadsheetml/2006/main">
  <c r="B1" i="6" l="1"/>
  <c r="AB63" i="6" l="1"/>
  <c r="AB59" i="6"/>
  <c r="D27" i="7" l="1"/>
  <c r="D43" i="7"/>
  <c r="D42" i="7"/>
  <c r="D38" i="7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V60" i="6"/>
  <c r="V59" i="6"/>
  <c r="Z60" i="6"/>
  <c r="Y60" i="6"/>
  <c r="X60" i="6"/>
  <c r="W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Z59" i="6"/>
  <c r="Y59" i="6"/>
  <c r="X59" i="6"/>
  <c r="W59" i="6"/>
  <c r="U59" i="6"/>
  <c r="T59" i="6"/>
  <c r="O59" i="6"/>
  <c r="S59" i="6"/>
  <c r="R59" i="6"/>
  <c r="Q59" i="6"/>
  <c r="P59" i="6"/>
  <c r="N59" i="6"/>
  <c r="M59" i="6"/>
  <c r="L59" i="6"/>
  <c r="K59" i="6"/>
  <c r="J59" i="6"/>
  <c r="I59" i="6"/>
  <c r="H59" i="6"/>
  <c r="G59" i="6"/>
  <c r="F59" i="6"/>
  <c r="E59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Z1" i="6"/>
  <c r="Y1" i="6"/>
  <c r="X1" i="6"/>
  <c r="W1" i="6"/>
  <c r="V1" i="6"/>
  <c r="V11" i="6"/>
  <c r="U1" i="6"/>
  <c r="T1" i="6"/>
  <c r="S1" i="6"/>
  <c r="R1" i="6"/>
  <c r="Q1" i="6"/>
  <c r="P1" i="6"/>
  <c r="O1" i="6"/>
  <c r="N1" i="6"/>
  <c r="M1" i="6"/>
  <c r="F1" i="6"/>
  <c r="L1" i="6"/>
  <c r="K1" i="6"/>
  <c r="J1" i="6"/>
  <c r="I1" i="6"/>
  <c r="H1" i="6"/>
  <c r="G1" i="6"/>
  <c r="E1" i="6"/>
  <c r="D36" i="7" l="1"/>
  <c r="D37" i="7"/>
  <c r="D33" i="7"/>
  <c r="D32" i="7"/>
  <c r="D31" i="7"/>
  <c r="D30" i="7"/>
  <c r="J44" i="7"/>
  <c r="I44" i="7"/>
  <c r="D25" i="7"/>
  <c r="AA66" i="6" l="1"/>
  <c r="AA65" i="6"/>
  <c r="AA64" i="6"/>
  <c r="AA63" i="6"/>
  <c r="W62" i="6"/>
  <c r="W67" i="6" s="1"/>
  <c r="S62" i="6"/>
  <c r="S67" i="6" s="1"/>
  <c r="Q62" i="6"/>
  <c r="Q67" i="6" s="1"/>
  <c r="K62" i="6"/>
  <c r="K67" i="6" s="1"/>
  <c r="AA60" i="6"/>
  <c r="AA58" i="6"/>
  <c r="AA57" i="6"/>
  <c r="AA56" i="6"/>
  <c r="AA55" i="6"/>
  <c r="AA54" i="6"/>
  <c r="AA52" i="6"/>
  <c r="AA51" i="6"/>
  <c r="AA50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A49" i="6" s="1"/>
  <c r="D49" i="6"/>
  <c r="AA48" i="6"/>
  <c r="AA47" i="6"/>
  <c r="AA46" i="6"/>
  <c r="AA45" i="6"/>
  <c r="AA44" i="6"/>
  <c r="AA43" i="6"/>
  <c r="AA42" i="6"/>
  <c r="AA41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AA40" i="6" s="1"/>
  <c r="D40" i="6"/>
  <c r="AA39" i="6"/>
  <c r="AA38" i="6"/>
  <c r="AA37" i="6"/>
  <c r="AA36" i="6"/>
  <c r="AA35" i="6"/>
  <c r="AA34" i="6"/>
  <c r="AA33" i="6"/>
  <c r="AA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AA31" i="6" s="1"/>
  <c r="D31" i="6"/>
  <c r="AA30" i="6"/>
  <c r="AA29" i="6"/>
  <c r="AA28" i="6"/>
  <c r="AA27" i="6"/>
  <c r="AA26" i="6"/>
  <c r="AA25" i="6"/>
  <c r="AA24" i="6"/>
  <c r="AA23" i="6"/>
  <c r="AA22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20" i="6"/>
  <c r="AA19" i="6"/>
  <c r="AA18" i="6"/>
  <c r="AA17" i="6"/>
  <c r="AA16" i="6"/>
  <c r="AA15" i="6"/>
  <c r="AA14" i="6"/>
  <c r="AA13" i="6"/>
  <c r="AA12" i="6"/>
  <c r="Z11" i="6"/>
  <c r="Y11" i="6"/>
  <c r="X11" i="6"/>
  <c r="W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AA11" i="6" s="1"/>
  <c r="E11" i="6"/>
  <c r="D11" i="6"/>
  <c r="AA10" i="6"/>
  <c r="AA9" i="6"/>
  <c r="AA8" i="6"/>
  <c r="AA7" i="6"/>
  <c r="AA6" i="6"/>
  <c r="AA5" i="6"/>
  <c r="AA4" i="6"/>
  <c r="AA3" i="6"/>
  <c r="AA2" i="6"/>
  <c r="Y62" i="6" l="1"/>
  <c r="Y67" i="6" s="1"/>
  <c r="U62" i="6"/>
  <c r="U67" i="6" s="1"/>
  <c r="O62" i="6"/>
  <c r="O67" i="6" s="1"/>
  <c r="M62" i="6"/>
  <c r="M67" i="6" s="1"/>
  <c r="I62" i="6"/>
  <c r="I67" i="6" s="1"/>
  <c r="G62" i="6"/>
  <c r="G67" i="6" s="1"/>
  <c r="H62" i="6"/>
  <c r="H67" i="6" s="1"/>
  <c r="L62" i="6"/>
  <c r="L67" i="6" s="1"/>
  <c r="P62" i="6"/>
  <c r="P67" i="6" s="1"/>
  <c r="T62" i="6"/>
  <c r="T67" i="6" s="1"/>
  <c r="X62" i="6"/>
  <c r="X67" i="6" s="1"/>
  <c r="J62" i="6"/>
  <c r="J67" i="6" s="1"/>
  <c r="N62" i="6"/>
  <c r="N67" i="6" s="1"/>
  <c r="R62" i="6"/>
  <c r="R67" i="6" s="1"/>
  <c r="V62" i="6"/>
  <c r="V67" i="6" s="1"/>
  <c r="Z62" i="6"/>
  <c r="Z67" i="6" s="1"/>
  <c r="AA21" i="6"/>
  <c r="F62" i="6"/>
  <c r="F67" i="6" s="1"/>
  <c r="AA61" i="6"/>
  <c r="K6" i="3" l="1"/>
  <c r="J6" i="3"/>
  <c r="I6" i="3"/>
  <c r="H6" i="3"/>
  <c r="G6" i="3"/>
  <c r="F6" i="3"/>
  <c r="E6" i="3"/>
  <c r="D6" i="3"/>
  <c r="C6" i="3"/>
  <c r="B6" i="3"/>
  <c r="L5" i="3"/>
  <c r="D41" i="7" s="1"/>
  <c r="E3" i="3"/>
  <c r="K37" i="2"/>
  <c r="J37" i="2"/>
  <c r="I37" i="2"/>
  <c r="H37" i="2"/>
  <c r="G37" i="2"/>
  <c r="F37" i="2"/>
  <c r="E37" i="2"/>
  <c r="D37" i="2"/>
  <c r="C37" i="2"/>
  <c r="B37" i="2"/>
  <c r="L36" i="2"/>
  <c r="E34" i="2"/>
  <c r="K33" i="2"/>
  <c r="J33" i="2"/>
  <c r="I33" i="2"/>
  <c r="H33" i="2"/>
  <c r="G33" i="2"/>
  <c r="F33" i="2"/>
  <c r="E33" i="2"/>
  <c r="D33" i="2"/>
  <c r="C33" i="2"/>
  <c r="B33" i="2"/>
  <c r="L32" i="2"/>
  <c r="E30" i="2"/>
  <c r="K28" i="2"/>
  <c r="J28" i="2"/>
  <c r="I28" i="2"/>
  <c r="H28" i="2"/>
  <c r="G28" i="2"/>
  <c r="F28" i="2"/>
  <c r="E28" i="2"/>
  <c r="D28" i="2"/>
  <c r="C28" i="2"/>
  <c r="B28" i="2"/>
  <c r="L27" i="2"/>
  <c r="E25" i="2"/>
  <c r="K24" i="2"/>
  <c r="J24" i="2"/>
  <c r="I24" i="2"/>
  <c r="H24" i="2"/>
  <c r="G24" i="2"/>
  <c r="F24" i="2"/>
  <c r="E24" i="2"/>
  <c r="D24" i="2"/>
  <c r="C24" i="2"/>
  <c r="B24" i="2"/>
  <c r="L23" i="2"/>
  <c r="E21" i="2"/>
  <c r="K19" i="2"/>
  <c r="J19" i="2"/>
  <c r="I19" i="2"/>
  <c r="H19" i="2"/>
  <c r="G19" i="2"/>
  <c r="F19" i="2"/>
  <c r="E19" i="2"/>
  <c r="D19" i="2"/>
  <c r="C19" i="2"/>
  <c r="B19" i="2"/>
  <c r="L18" i="2"/>
  <c r="E16" i="2"/>
  <c r="K15" i="2"/>
  <c r="J15" i="2"/>
  <c r="I15" i="2"/>
  <c r="H15" i="2"/>
  <c r="G15" i="2"/>
  <c r="F15" i="2"/>
  <c r="E15" i="2"/>
  <c r="D15" i="2"/>
  <c r="C15" i="2"/>
  <c r="B15" i="2"/>
  <c r="L14" i="2"/>
  <c r="E12" i="2"/>
  <c r="K10" i="2"/>
  <c r="J10" i="2"/>
  <c r="I10" i="2"/>
  <c r="H10" i="2"/>
  <c r="G10" i="2"/>
  <c r="F10" i="2"/>
  <c r="E10" i="2"/>
  <c r="D10" i="2"/>
  <c r="C10" i="2"/>
  <c r="B10" i="2"/>
  <c r="L9" i="2"/>
  <c r="E7" i="2"/>
  <c r="K6" i="2"/>
  <c r="J6" i="2"/>
  <c r="I6" i="2"/>
  <c r="H6" i="2"/>
  <c r="G6" i="2"/>
  <c r="F6" i="2"/>
  <c r="E6" i="2"/>
  <c r="D6" i="2"/>
  <c r="C6" i="2"/>
  <c r="B6" i="2"/>
  <c r="L5" i="2"/>
  <c r="B39" i="2" s="1"/>
  <c r="E3" i="2"/>
  <c r="B38" i="2" s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N34" i="1"/>
  <c r="E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N28" i="1"/>
  <c r="E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N22" i="1"/>
  <c r="E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N16" i="1"/>
  <c r="E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N10" i="1"/>
  <c r="E8" i="1"/>
  <c r="M7" i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N4" i="1"/>
  <c r="B39" i="1" s="1"/>
  <c r="E2" i="1"/>
  <c r="N19" i="1" l="1"/>
  <c r="N31" i="1"/>
  <c r="L15" i="2"/>
  <c r="L33" i="2"/>
  <c r="N40" i="1"/>
  <c r="N7" i="1"/>
  <c r="L19" i="2"/>
  <c r="L24" i="2"/>
  <c r="L37" i="2"/>
  <c r="L6" i="3"/>
  <c r="N13" i="1"/>
  <c r="N38" i="1" s="1"/>
  <c r="B38" i="1"/>
  <c r="N25" i="1"/>
  <c r="N37" i="1"/>
  <c r="L10" i="2"/>
  <c r="L28" i="2"/>
  <c r="L6" i="2"/>
  <c r="L38" i="2" l="1"/>
  <c r="AA53" i="6" l="1"/>
  <c r="AA59" i="6"/>
  <c r="E62" i="6" l="1"/>
  <c r="AA62" i="6" l="1"/>
  <c r="E67" i="6"/>
  <c r="AA67" i="6" s="1"/>
</calcChain>
</file>

<file path=xl/sharedStrings.xml><?xml version="1.0" encoding="utf-8"?>
<sst xmlns="http://schemas.openxmlformats.org/spreadsheetml/2006/main" count="372" uniqueCount="123">
  <si>
    <t xml:space="preserve">BAC PRO </t>
  </si>
  <si>
    <t xml:space="preserve">Uniquement Bac Pro 3 ans </t>
  </si>
  <si>
    <t>plus le nom des divisions</t>
  </si>
  <si>
    <t>Total horaire par niveau</t>
  </si>
  <si>
    <t>SECONDE</t>
  </si>
  <si>
    <t>Spécialités de la production</t>
  </si>
  <si>
    <t>divisions</t>
  </si>
  <si>
    <t>Division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</si>
  <si>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</si>
  <si>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</si>
  <si>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</si>
  <si>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</si>
  <si>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</si>
  <si>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</si>
  <si>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</si>
  <si>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</si>
  <si>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</si>
  <si>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</si>
  <si>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</si>
  <si>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</si>
  <si>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Grille 2019</t>
  </si>
  <si>
    <t>Effectif</t>
  </si>
  <si>
    <t>Heures élève (dont APER)</t>
  </si>
  <si>
    <t>Heures complémentaires profs</t>
  </si>
  <si>
    <t>Heures DHG Niveau</t>
  </si>
  <si>
    <t>Spécialités des services</t>
  </si>
  <si>
    <t>Heures complémentaires</t>
  </si>
  <si>
    <t>PREMIERE</t>
  </si>
  <si>
    <t>Grille 2009</t>
  </si>
  <si>
    <t xml:space="preserve">Effectif </t>
  </si>
  <si>
    <t>TERMINALE</t>
  </si>
  <si>
    <t>Nombre de divisions</t>
  </si>
  <si>
    <t xml:space="preserve">DHG </t>
  </si>
  <si>
    <t>Nombre d'élèves</t>
  </si>
  <si>
    <t>Dont le volume complément horaire Professeur</t>
  </si>
  <si>
    <t>CAP</t>
  </si>
  <si>
    <t>Totaux</t>
  </si>
  <si>
    <t>TOUTES SPÉCIALITÉS sauf ci-dessous</t>
  </si>
  <si>
    <t>Première</t>
  </si>
  <si>
    <t>Horaire Professeur</t>
  </si>
  <si>
    <t>Terminale</t>
  </si>
  <si>
    <t>SPECIALITES DE L'AUTOMOBILE</t>
  </si>
  <si>
    <t>20 élèves maximum</t>
  </si>
  <si>
    <t>SPECIALITES DE LA CONDUITE</t>
  </si>
  <si>
    <t>10 élèves maxixum</t>
  </si>
  <si>
    <t>HOTELLERIE-RESTAURATION et ALIMENTATION</t>
  </si>
  <si>
    <t>DHG</t>
  </si>
  <si>
    <t>3DP</t>
  </si>
  <si>
    <t>UNSS</t>
  </si>
  <si>
    <t xml:space="preserve"> </t>
  </si>
  <si>
    <t>Disciplines</t>
  </si>
  <si>
    <t>Nb supports</t>
  </si>
  <si>
    <t>Apport horaire</t>
  </si>
  <si>
    <t>Total :</t>
  </si>
  <si>
    <t>Divisions</t>
  </si>
  <si>
    <t>Total</t>
  </si>
  <si>
    <t xml:space="preserve">Reliquat </t>
  </si>
  <si>
    <r>
      <t xml:space="preserve">Ventilation
horaire/niveau
</t>
    </r>
    <r>
      <rPr>
        <b/>
        <sz val="11"/>
        <rFont val="Calibri"/>
        <family val="2"/>
      </rPr>
      <t xml:space="preserve">Recopier ici toutes 
les divisions de votre
établissement
</t>
    </r>
    <r>
      <rPr>
        <sz val="11"/>
        <rFont val="Calibri"/>
        <family val="2"/>
      </rPr>
      <t xml:space="preserve">
</t>
    </r>
  </si>
  <si>
    <t>2BP1</t>
  </si>
  <si>
    <t>2BP2</t>
  </si>
  <si>
    <t>Total Seconde bac pro</t>
  </si>
  <si>
    <t>1BP1</t>
  </si>
  <si>
    <t>1BP2</t>
  </si>
  <si>
    <t>Total Première bac pro</t>
  </si>
  <si>
    <t>TBP1</t>
  </si>
  <si>
    <t>TBP2</t>
  </si>
  <si>
    <t>Total Terminale bac pro</t>
  </si>
  <si>
    <t>CAPS1</t>
  </si>
  <si>
    <t>Total Seconde CAP</t>
  </si>
  <si>
    <t>CAPS2</t>
  </si>
  <si>
    <t>Total Terminale CAP</t>
  </si>
  <si>
    <t>…</t>
  </si>
  <si>
    <t>Dotations
Aménagements</t>
  </si>
  <si>
    <t>Option</t>
  </si>
  <si>
    <t>Consommation horaire   (1)</t>
  </si>
  <si>
    <t>Rappel supports (nb postes)</t>
  </si>
  <si>
    <t>Rappel apports (nb d'heures)   (2)</t>
  </si>
  <si>
    <t>Ecarts (2)-(1)</t>
  </si>
  <si>
    <t xml:space="preserve">HSA  </t>
  </si>
  <si>
    <t>CS Rendu (+)   ou  CS Donné (-)    (4)</t>
  </si>
  <si>
    <t>BMP  (3)</t>
  </si>
  <si>
    <t>Création poste (+) ou suppression(-)   (5)</t>
  </si>
  <si>
    <t xml:space="preserve"> Solde (2)-(1)+(3)+(4)+(5)</t>
  </si>
  <si>
    <t xml:space="preserve">DHG /HSA/Structure de l'établissement </t>
  </si>
  <si>
    <t>Ressources</t>
  </si>
  <si>
    <t>DOTATION de votre établissement</t>
  </si>
  <si>
    <t>D.H.G</t>
  </si>
  <si>
    <t>H.S.A</t>
  </si>
  <si>
    <t>DHG attendue :</t>
  </si>
  <si>
    <t>Effectif Total :</t>
  </si>
  <si>
    <t>Nombre de divisions :</t>
  </si>
  <si>
    <t>Volume complémentaire :</t>
  </si>
  <si>
    <t>Horaire alloué :</t>
  </si>
  <si>
    <t>Effectif total :</t>
  </si>
  <si>
    <t>BILAN 3ème (retour feuille dhg_3e prépa)</t>
  </si>
  <si>
    <t>BILAN BAC PRO (retour feuille Bac Pro)</t>
  </si>
  <si>
    <t>BILAN CAP (retour feuille CAP)</t>
  </si>
  <si>
    <t>discipline 1</t>
  </si>
  <si>
    <t>discipine 2</t>
  </si>
  <si>
    <t>discipline 3</t>
  </si>
  <si>
    <t>discipline 4</t>
  </si>
  <si>
    <t>discipline 5</t>
  </si>
  <si>
    <t>discipline 6</t>
  </si>
  <si>
    <t>discipline 7</t>
  </si>
  <si>
    <t>discipline 8</t>
  </si>
  <si>
    <t>discipline 9</t>
  </si>
  <si>
    <t>discipline 10</t>
  </si>
  <si>
    <t>discipline 11</t>
  </si>
  <si>
    <t>discipline 12</t>
  </si>
  <si>
    <t>discipline 13</t>
  </si>
  <si>
    <t>discipline 14</t>
  </si>
  <si>
    <t>discipline 15</t>
  </si>
  <si>
    <t>discipline 16</t>
  </si>
  <si>
    <t>discipline 17</t>
  </si>
  <si>
    <t>discipline 18</t>
  </si>
  <si>
    <t>discipline 19</t>
  </si>
  <si>
    <t>discipline 20</t>
  </si>
  <si>
    <t>discipline 21</t>
  </si>
  <si>
    <t>discipline 22</t>
  </si>
  <si>
    <t>Total 3ème prépa métiers</t>
  </si>
  <si>
    <t>Horaire alloué (dont h complém.):</t>
  </si>
  <si>
    <t>Reliquats :</t>
  </si>
  <si>
    <t>Seules les cellules oranges sont à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</si>
</sst>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b/>
      <sz val="11"/>
      <color indexed="62"/>
      <name val="Calibri"/>
      <family val="2"/>
    </font>
    <font>
      <b/>
      <sz val="10"/>
      <color indexed="62"/>
      <name val="Calibri"/>
      <family val="2"/>
    </font>
    <font>
      <b/>
      <sz val="16"/>
      <color indexed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14"/>
      <name val="Calibri"/>
      <family val="2"/>
    </font>
    <font>
      <b/>
      <sz val="14"/>
      <color indexed="62"/>
      <name val="Calibri"/>
      <family val="2"/>
    </font>
    <font>
      <b/>
      <sz val="20"/>
      <color indexed="8"/>
      <name val="Calibri"/>
      <family val="2"/>
    </font>
    <font>
      <sz val="12"/>
      <name val="Calibri"/>
      <family val="2"/>
    </font>
    <font>
      <i/>
      <sz val="10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17"/>
      <name val="Calibri"/>
      <family val="2"/>
    </font>
    <font>
      <b/>
      <u/>
      <sz val="9"/>
      <color theme="9" tint="-0.249977111117893"/>
      <name val="Arial"/>
      <family val="2"/>
    </font>
    <font>
      <b/>
      <u val="double"/>
      <sz val="9"/>
      <color theme="9" tint="-0.249977111117893"/>
      <name val="Arial"/>
      <family val="2"/>
    </font>
    <font>
      <sz val="9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5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/>
    <xf numFmtId="0" fontId="3" fillId="0" borderId="10" xfId="0" applyFont="1" applyBorder="1"/>
    <xf numFmtId="0" fontId="3" fillId="0" borderId="0" xfId="0" applyFont="1"/>
    <xf numFmtId="0" fontId="3" fillId="0" borderId="10" xfId="0" applyFont="1" applyBorder="1" applyAlignment="1">
      <alignment horizontal="center"/>
    </xf>
    <xf numFmtId="0" fontId="3" fillId="0" borderId="12" xfId="0" applyFont="1" applyBorder="1"/>
    <xf numFmtId="2" fontId="3" fillId="0" borderId="12" xfId="0" applyNumberFormat="1" applyFont="1" applyBorder="1"/>
    <xf numFmtId="0" fontId="3" fillId="0" borderId="15" xfId="0" applyFon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2" fontId="3" fillId="0" borderId="20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21" xfId="0" applyFont="1" applyBorder="1"/>
    <xf numFmtId="0" fontId="3" fillId="0" borderId="21" xfId="0" applyFont="1" applyBorder="1"/>
    <xf numFmtId="0" fontId="3" fillId="0" borderId="22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2" fontId="3" fillId="0" borderId="26" xfId="0" applyNumberFormat="1" applyFont="1" applyBorder="1"/>
    <xf numFmtId="2" fontId="3" fillId="0" borderId="27" xfId="0" applyNumberFormat="1" applyFont="1" applyBorder="1"/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30" xfId="0" applyFont="1" applyBorder="1"/>
    <xf numFmtId="2" fontId="3" fillId="0" borderId="31" xfId="0" applyNumberFormat="1" applyFont="1" applyBorder="1"/>
    <xf numFmtId="2" fontId="3" fillId="0" borderId="10" xfId="0" applyNumberFormat="1" applyFont="1" applyBorder="1"/>
    <xf numFmtId="2" fontId="3" fillId="0" borderId="13" xfId="0" applyNumberFormat="1" applyFont="1" applyBorder="1"/>
    <xf numFmtId="0" fontId="1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/>
    <xf numFmtId="2" fontId="3" fillId="0" borderId="35" xfId="0" applyNumberFormat="1" applyFont="1" applyBorder="1"/>
    <xf numFmtId="2" fontId="3" fillId="0" borderId="36" xfId="0" applyNumberFormat="1" applyFont="1" applyBorder="1"/>
    <xf numFmtId="2" fontId="3" fillId="0" borderId="37" xfId="0" applyNumberFormat="1" applyFont="1" applyBorder="1"/>
    <xf numFmtId="0" fontId="3" fillId="0" borderId="6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right" vertical="center"/>
    </xf>
    <xf numFmtId="2" fontId="3" fillId="0" borderId="44" xfId="0" applyNumberFormat="1" applyFont="1" applyFill="1" applyBorder="1" applyAlignment="1">
      <alignment horizontal="right" vertical="center" wrapText="1"/>
    </xf>
    <xf numFmtId="0" fontId="3" fillId="0" borderId="35" xfId="0" applyFont="1" applyBorder="1"/>
    <xf numFmtId="0" fontId="3" fillId="0" borderId="45" xfId="0" applyFont="1" applyBorder="1" applyAlignment="1">
      <alignment horizontal="right"/>
    </xf>
    <xf numFmtId="2" fontId="3" fillId="0" borderId="46" xfId="0" applyNumberFormat="1" applyFont="1" applyBorder="1"/>
    <xf numFmtId="0" fontId="1" fillId="0" borderId="47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31" xfId="0" applyFont="1" applyBorder="1" applyAlignment="1">
      <alignment horizontal="center"/>
    </xf>
    <xf numFmtId="0" fontId="1" fillId="0" borderId="53" xfId="0" applyFont="1" applyBorder="1"/>
    <xf numFmtId="0" fontId="3" fillId="0" borderId="54" xfId="0" applyFont="1" applyBorder="1"/>
    <xf numFmtId="0" fontId="3" fillId="0" borderId="22" xfId="0" applyFont="1" applyBorder="1" applyAlignment="1">
      <alignment horizontal="left" vertical="center"/>
    </xf>
    <xf numFmtId="0" fontId="3" fillId="0" borderId="40" xfId="0" applyFont="1" applyBorder="1"/>
    <xf numFmtId="0" fontId="3" fillId="0" borderId="55" xfId="0" applyFont="1" applyBorder="1"/>
    <xf numFmtId="0" fontId="3" fillId="0" borderId="44" xfId="0" applyFont="1" applyBorder="1"/>
    <xf numFmtId="0" fontId="3" fillId="0" borderId="44" xfId="0" applyFont="1" applyBorder="1" applyAlignment="1">
      <alignment horizontal="center"/>
    </xf>
    <xf numFmtId="0" fontId="3" fillId="0" borderId="57" xfId="0" applyFont="1" applyBorder="1"/>
    <xf numFmtId="0" fontId="3" fillId="0" borderId="58" xfId="0" applyFont="1" applyBorder="1"/>
    <xf numFmtId="2" fontId="3" fillId="0" borderId="59" xfId="0" applyNumberFormat="1" applyFont="1" applyBorder="1"/>
    <xf numFmtId="0" fontId="3" fillId="0" borderId="60" xfId="0" applyFont="1" applyBorder="1"/>
    <xf numFmtId="0" fontId="3" fillId="0" borderId="61" xfId="0" applyFont="1" applyBorder="1"/>
    <xf numFmtId="0" fontId="3" fillId="0" borderId="62" xfId="0" applyFont="1" applyBorder="1"/>
    <xf numFmtId="0" fontId="3" fillId="0" borderId="63" xfId="0" applyFont="1" applyBorder="1"/>
    <xf numFmtId="0" fontId="3" fillId="0" borderId="64" xfId="0" applyFont="1" applyBorder="1" applyAlignment="1">
      <alignment horizontal="center"/>
    </xf>
    <xf numFmtId="0" fontId="3" fillId="0" borderId="65" xfId="0" applyFont="1" applyBorder="1"/>
    <xf numFmtId="0" fontId="3" fillId="0" borderId="66" xfId="0" applyFont="1" applyBorder="1"/>
    <xf numFmtId="0" fontId="3" fillId="0" borderId="67" xfId="0" applyFont="1" applyBorder="1"/>
    <xf numFmtId="0" fontId="3" fillId="0" borderId="68" xfId="0" applyFont="1" applyBorder="1"/>
    <xf numFmtId="0" fontId="3" fillId="0" borderId="69" xfId="0" applyFont="1" applyBorder="1"/>
    <xf numFmtId="2" fontId="3" fillId="0" borderId="70" xfId="0" applyNumberFormat="1" applyFont="1" applyBorder="1"/>
    <xf numFmtId="0" fontId="1" fillId="0" borderId="71" xfId="0" applyFont="1" applyBorder="1"/>
    <xf numFmtId="0" fontId="3" fillId="0" borderId="21" xfId="0" applyFont="1" applyBorder="1" applyAlignment="1">
      <alignment horizontal="left" vertical="center"/>
    </xf>
    <xf numFmtId="0" fontId="3" fillId="0" borderId="72" xfId="0" applyFont="1" applyBorder="1"/>
    <xf numFmtId="0" fontId="3" fillId="0" borderId="73" xfId="0" applyFont="1" applyBorder="1"/>
    <xf numFmtId="0" fontId="3" fillId="0" borderId="75" xfId="0" applyFont="1" applyBorder="1"/>
    <xf numFmtId="0" fontId="3" fillId="0" borderId="76" xfId="0" applyFont="1" applyBorder="1"/>
    <xf numFmtId="0" fontId="1" fillId="0" borderId="77" xfId="0" applyFont="1" applyBorder="1" applyAlignment="1">
      <alignment horizontal="center"/>
    </xf>
    <xf numFmtId="0" fontId="3" fillId="0" borderId="79" xfId="0" applyFont="1" applyBorder="1"/>
    <xf numFmtId="0" fontId="3" fillId="0" borderId="80" xfId="0" applyFont="1" applyBorder="1"/>
    <xf numFmtId="0" fontId="3" fillId="0" borderId="81" xfId="0" applyFont="1" applyBorder="1"/>
    <xf numFmtId="0" fontId="3" fillId="0" borderId="46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left" vertical="center"/>
    </xf>
    <xf numFmtId="0" fontId="10" fillId="2" borderId="86" xfId="0" applyFont="1" applyFill="1" applyBorder="1" applyAlignment="1">
      <alignment horizontal="center" vertical="center"/>
    </xf>
    <xf numFmtId="0" fontId="10" fillId="2" borderId="87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9" fillId="2" borderId="88" xfId="0" applyFont="1" applyFill="1" applyBorder="1" applyAlignment="1">
      <alignment horizontal="left" vertical="center"/>
    </xf>
    <xf numFmtId="0" fontId="10" fillId="2" borderId="89" xfId="0" applyFont="1" applyFill="1" applyBorder="1" applyAlignment="1">
      <alignment horizontal="center" vertical="center"/>
    </xf>
    <xf numFmtId="0" fontId="10" fillId="2" borderId="9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/>
    <xf numFmtId="0" fontId="11" fillId="2" borderId="90" xfId="0" applyFont="1" applyFill="1" applyBorder="1" applyAlignment="1">
      <alignment horizontal="center" vertical="center"/>
    </xf>
    <xf numFmtId="0" fontId="10" fillId="2" borderId="91" xfId="0" applyFont="1" applyFill="1" applyBorder="1" applyAlignment="1">
      <alignment horizontal="center" vertical="center"/>
    </xf>
    <xf numFmtId="0" fontId="11" fillId="2" borderId="92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5" fillId="2" borderId="96" xfId="0" applyFont="1" applyFill="1" applyBorder="1" applyAlignment="1">
      <alignment horizontal="left" vertical="center"/>
    </xf>
    <xf numFmtId="0" fontId="15" fillId="2" borderId="95" xfId="0" applyFont="1" applyFill="1" applyBorder="1" applyAlignment="1">
      <alignment horizontal="center" vertical="center"/>
    </xf>
    <xf numFmtId="164" fontId="11" fillId="2" borderId="97" xfId="0" applyNumberFormat="1" applyFont="1" applyFill="1" applyBorder="1" applyAlignment="1">
      <alignment horizontal="center" vertical="center"/>
    </xf>
    <xf numFmtId="164" fontId="11" fillId="2" borderId="98" xfId="0" applyNumberFormat="1" applyFont="1" applyFill="1" applyBorder="1" applyAlignment="1">
      <alignment horizontal="center" vertical="center"/>
    </xf>
    <xf numFmtId="164" fontId="11" fillId="2" borderId="99" xfId="0" applyNumberFormat="1" applyFont="1" applyFill="1" applyBorder="1" applyAlignment="1">
      <alignment horizontal="center" vertical="center"/>
    </xf>
    <xf numFmtId="164" fontId="11" fillId="2" borderId="100" xfId="0" applyNumberFormat="1" applyFont="1" applyFill="1" applyBorder="1" applyAlignment="1">
      <alignment horizontal="center" vertical="center"/>
    </xf>
    <xf numFmtId="164" fontId="15" fillId="0" borderId="96" xfId="0" applyNumberFormat="1" applyFont="1" applyFill="1" applyBorder="1" applyAlignment="1">
      <alignment horizontal="center" vertical="center"/>
    </xf>
    <xf numFmtId="0" fontId="15" fillId="2" borderId="101" xfId="0" applyFont="1" applyFill="1" applyBorder="1" applyAlignment="1">
      <alignment horizontal="left" vertical="center"/>
    </xf>
    <xf numFmtId="0" fontId="15" fillId="2" borderId="102" xfId="0" applyFont="1" applyFill="1" applyBorder="1" applyAlignment="1">
      <alignment horizontal="center" vertical="center"/>
    </xf>
    <xf numFmtId="164" fontId="10" fillId="2" borderId="88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4" fontId="10" fillId="2" borderId="89" xfId="0" applyNumberFormat="1" applyFont="1" applyFill="1" applyBorder="1" applyAlignment="1">
      <alignment horizontal="center" vertical="center"/>
    </xf>
    <xf numFmtId="164" fontId="10" fillId="2" borderId="103" xfId="0" applyNumberFormat="1" applyFont="1" applyFill="1" applyBorder="1" applyAlignment="1">
      <alignment horizontal="center" vertical="center"/>
    </xf>
    <xf numFmtId="164" fontId="10" fillId="2" borderId="90" xfId="0" applyNumberFormat="1" applyFont="1" applyFill="1" applyBorder="1" applyAlignment="1">
      <alignment horizontal="center" vertical="center"/>
    </xf>
    <xf numFmtId="0" fontId="6" fillId="2" borderId="0" xfId="0" applyFont="1" applyFill="1"/>
    <xf numFmtId="164" fontId="11" fillId="2" borderId="88" xfId="0" applyNumberFormat="1" applyFont="1" applyFill="1" applyBorder="1" applyAlignment="1">
      <alignment horizontal="center" vertical="center"/>
    </xf>
    <xf numFmtId="164" fontId="11" fillId="2" borderId="89" xfId="0" applyNumberFormat="1" applyFont="1" applyFill="1" applyBorder="1" applyAlignment="1">
      <alignment horizontal="center" vertical="center"/>
    </xf>
    <xf numFmtId="164" fontId="11" fillId="2" borderId="103" xfId="0" applyNumberFormat="1" applyFont="1" applyFill="1" applyBorder="1" applyAlignment="1">
      <alignment horizontal="center" vertical="center"/>
    </xf>
    <xf numFmtId="164" fontId="11" fillId="2" borderId="90" xfId="0" applyNumberFormat="1" applyFont="1" applyFill="1" applyBorder="1" applyAlignment="1">
      <alignment horizontal="center" vertical="center"/>
    </xf>
    <xf numFmtId="0" fontId="15" fillId="2" borderId="104" xfId="0" applyFont="1" applyFill="1" applyBorder="1" applyAlignment="1">
      <alignment horizontal="left" vertical="center"/>
    </xf>
    <xf numFmtId="0" fontId="15" fillId="2" borderId="105" xfId="0" applyFont="1" applyFill="1" applyBorder="1" applyAlignment="1">
      <alignment horizontal="center" vertical="center"/>
    </xf>
    <xf numFmtId="0" fontId="15" fillId="2" borderId="106" xfId="0" applyFont="1" applyFill="1" applyBorder="1" applyAlignment="1">
      <alignment horizontal="center" vertical="center"/>
    </xf>
    <xf numFmtId="164" fontId="10" fillId="2" borderId="107" xfId="0" applyNumberFormat="1" applyFont="1" applyFill="1" applyBorder="1" applyAlignment="1">
      <alignment horizontal="center" vertical="center"/>
    </xf>
    <xf numFmtId="164" fontId="10" fillId="2" borderId="94" xfId="0" applyNumberFormat="1" applyFont="1" applyFill="1" applyBorder="1" applyAlignment="1">
      <alignment horizontal="center" vertical="center"/>
    </xf>
    <xf numFmtId="164" fontId="10" fillId="2" borderId="108" xfId="0" applyNumberFormat="1" applyFont="1" applyFill="1" applyBorder="1" applyAlignment="1">
      <alignment horizontal="center" vertical="center"/>
    </xf>
    <xf numFmtId="164" fontId="10" fillId="2" borderId="109" xfId="0" applyNumberFormat="1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horizontal="left" vertical="center"/>
    </xf>
    <xf numFmtId="0" fontId="9" fillId="0" borderId="82" xfId="0" applyFont="1" applyFill="1" applyBorder="1" applyAlignment="1">
      <alignment horizontal="center" vertical="center"/>
    </xf>
    <xf numFmtId="164" fontId="9" fillId="0" borderId="110" xfId="0" applyNumberFormat="1" applyFont="1" applyFill="1" applyBorder="1" applyAlignment="1">
      <alignment horizontal="center" vertical="center"/>
    </xf>
    <xf numFmtId="164" fontId="9" fillId="0" borderId="111" xfId="0" applyNumberFormat="1" applyFont="1" applyFill="1" applyBorder="1" applyAlignment="1">
      <alignment horizontal="center" vertical="center"/>
    </xf>
    <xf numFmtId="164" fontId="9" fillId="0" borderId="112" xfId="0" applyNumberFormat="1" applyFont="1" applyFill="1" applyBorder="1" applyAlignment="1">
      <alignment horizontal="center" vertical="center"/>
    </xf>
    <xf numFmtId="164" fontId="9" fillId="0" borderId="84" xfId="0" applyNumberFormat="1" applyFont="1" applyFill="1" applyBorder="1" applyAlignment="1">
      <alignment horizontal="center" vertical="center"/>
    </xf>
    <xf numFmtId="0" fontId="15" fillId="2" borderId="113" xfId="0" applyFont="1" applyFill="1" applyBorder="1" applyAlignment="1">
      <alignment horizontal="center" vertical="center"/>
    </xf>
    <xf numFmtId="164" fontId="11" fillId="2" borderId="107" xfId="0" applyNumberFormat="1" applyFont="1" applyFill="1" applyBorder="1" applyAlignment="1">
      <alignment horizontal="center" vertical="center"/>
    </xf>
    <xf numFmtId="164" fontId="11" fillId="2" borderId="94" xfId="0" applyNumberFormat="1" applyFont="1" applyFill="1" applyBorder="1" applyAlignment="1">
      <alignment horizontal="center" vertical="center"/>
    </xf>
    <xf numFmtId="164" fontId="11" fillId="2" borderId="108" xfId="0" applyNumberFormat="1" applyFont="1" applyFill="1" applyBorder="1" applyAlignment="1">
      <alignment horizontal="center" vertical="center"/>
    </xf>
    <xf numFmtId="164" fontId="11" fillId="2" borderId="109" xfId="0" applyNumberFormat="1" applyFont="1" applyFill="1" applyBorder="1" applyAlignment="1">
      <alignment horizontal="center" vertical="center"/>
    </xf>
    <xf numFmtId="0" fontId="9" fillId="0" borderId="114" xfId="0" applyFont="1" applyFill="1" applyBorder="1" applyAlignment="1">
      <alignment horizontal="center" vertical="center"/>
    </xf>
    <xf numFmtId="0" fontId="15" fillId="2" borderId="115" xfId="0" applyFont="1" applyFill="1" applyBorder="1" applyAlignment="1">
      <alignment horizontal="left" vertical="center"/>
    </xf>
    <xf numFmtId="164" fontId="11" fillId="2" borderId="93" xfId="0" applyNumberFormat="1" applyFont="1" applyFill="1" applyBorder="1" applyAlignment="1">
      <alignment horizontal="center" vertical="center"/>
    </xf>
    <xf numFmtId="164" fontId="11" fillId="2" borderId="116" xfId="0" applyNumberFormat="1" applyFont="1" applyFill="1" applyBorder="1" applyAlignment="1">
      <alignment horizontal="center" vertical="center"/>
    </xf>
    <xf numFmtId="164" fontId="11" fillId="2" borderId="117" xfId="0" applyNumberFormat="1" applyFont="1" applyFill="1" applyBorder="1" applyAlignment="1">
      <alignment horizontal="center" vertical="center"/>
    </xf>
    <xf numFmtId="164" fontId="11" fillId="2" borderId="118" xfId="0" applyNumberFormat="1" applyFont="1" applyFill="1" applyBorder="1" applyAlignment="1">
      <alignment horizontal="center" vertical="center"/>
    </xf>
    <xf numFmtId="164" fontId="11" fillId="2" borderId="119" xfId="0" applyNumberFormat="1" applyFont="1" applyFill="1" applyBorder="1" applyAlignment="1">
      <alignment horizontal="center" vertical="center"/>
    </xf>
    <xf numFmtId="164" fontId="11" fillId="2" borderId="120" xfId="0" applyNumberFormat="1" applyFont="1" applyFill="1" applyBorder="1" applyAlignment="1">
      <alignment horizontal="center" vertical="center"/>
    </xf>
    <xf numFmtId="0" fontId="0" fillId="2" borderId="101" xfId="0" applyFont="1" applyFill="1" applyBorder="1" applyAlignment="1">
      <alignment vertical="center"/>
    </xf>
    <xf numFmtId="0" fontId="6" fillId="2" borderId="104" xfId="0" applyFont="1" applyFill="1" applyBorder="1" applyAlignment="1">
      <alignment vertical="center"/>
    </xf>
    <xf numFmtId="0" fontId="0" fillId="2" borderId="122" xfId="0" applyFont="1" applyFill="1" applyBorder="1" applyAlignment="1">
      <alignment vertical="center"/>
    </xf>
    <xf numFmtId="0" fontId="0" fillId="2" borderId="123" xfId="0" applyFill="1" applyBorder="1" applyAlignment="1">
      <alignment horizontal="center" vertical="center"/>
    </xf>
    <xf numFmtId="164" fontId="11" fillId="2" borderId="85" xfId="0" applyNumberFormat="1" applyFont="1" applyFill="1" applyBorder="1" applyAlignment="1">
      <alignment horizontal="center" vertical="center"/>
    </xf>
    <xf numFmtId="164" fontId="11" fillId="2" borderId="86" xfId="0" applyNumberFormat="1" applyFont="1" applyFill="1" applyBorder="1" applyAlignment="1">
      <alignment horizontal="center" vertical="center"/>
    </xf>
    <xf numFmtId="164" fontId="11" fillId="2" borderId="124" xfId="0" applyNumberFormat="1" applyFont="1" applyFill="1" applyBorder="1" applyAlignment="1">
      <alignment horizontal="center" vertical="center"/>
    </xf>
    <xf numFmtId="164" fontId="11" fillId="2" borderId="87" xfId="0" applyNumberFormat="1" applyFont="1" applyFill="1" applyBorder="1" applyAlignment="1">
      <alignment horizontal="center" vertical="center"/>
    </xf>
    <xf numFmtId="164" fontId="15" fillId="0" borderId="95" xfId="0" applyNumberFormat="1" applyFont="1" applyFill="1" applyBorder="1" applyAlignment="1">
      <alignment horizontal="center" vertical="center"/>
    </xf>
    <xf numFmtId="0" fontId="0" fillId="2" borderId="115" xfId="0" applyFill="1" applyBorder="1" applyAlignment="1">
      <alignment horizontal="center" vertical="center"/>
    </xf>
    <xf numFmtId="164" fontId="15" fillId="0" borderId="10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4" fontId="11" fillId="2" borderId="125" xfId="0" applyNumberFormat="1" applyFont="1" applyFill="1" applyBorder="1" applyAlignment="1">
      <alignment horizontal="center" vertical="center"/>
    </xf>
    <xf numFmtId="164" fontId="11" fillId="2" borderId="126" xfId="0" applyNumberFormat="1" applyFont="1" applyFill="1" applyBorder="1" applyAlignment="1">
      <alignment horizontal="center" vertical="center"/>
    </xf>
    <xf numFmtId="164" fontId="11" fillId="2" borderId="127" xfId="0" applyNumberFormat="1" applyFont="1" applyFill="1" applyBorder="1" applyAlignment="1">
      <alignment horizontal="center" vertical="center"/>
    </xf>
    <xf numFmtId="164" fontId="11" fillId="2" borderId="128" xfId="0" applyNumberFormat="1" applyFont="1" applyFill="1" applyBorder="1" applyAlignment="1">
      <alignment horizontal="center" vertical="center"/>
    </xf>
    <xf numFmtId="164" fontId="15" fillId="0" borderId="106" xfId="0" applyNumberFormat="1" applyFont="1" applyFill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131" xfId="0" applyFont="1" applyFill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33" xfId="0" applyFont="1" applyFill="1" applyBorder="1" applyAlignment="1">
      <alignment horizontal="center" vertical="center"/>
    </xf>
    <xf numFmtId="0" fontId="16" fillId="0" borderId="114" xfId="0" applyFont="1" applyFill="1" applyBorder="1" applyAlignment="1">
      <alignment horizontal="center" vertical="center"/>
    </xf>
    <xf numFmtId="164" fontId="19" fillId="2" borderId="129" xfId="0" applyNumberFormat="1" applyFont="1" applyFill="1" applyBorder="1" applyAlignment="1">
      <alignment horizontal="center" vertical="center"/>
    </xf>
    <xf numFmtId="164" fontId="19" fillId="2" borderId="111" xfId="0" applyNumberFormat="1" applyFont="1" applyFill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/>
    <xf numFmtId="0" fontId="6" fillId="0" borderId="102" xfId="0" applyFont="1" applyBorder="1" applyAlignment="1">
      <alignment horizontal="center" vertical="center"/>
    </xf>
    <xf numFmtId="0" fontId="11" fillId="2" borderId="137" xfId="0" applyNumberFormat="1" applyFont="1" applyFill="1" applyBorder="1" applyAlignment="1">
      <alignment horizontal="center" vertical="center"/>
    </xf>
    <xf numFmtId="0" fontId="11" fillId="2" borderId="89" xfId="0" applyNumberFormat="1" applyFont="1" applyFill="1" applyBorder="1" applyAlignment="1">
      <alignment horizontal="center" vertical="center"/>
    </xf>
    <xf numFmtId="0" fontId="11" fillId="2" borderId="103" xfId="0" applyNumberFormat="1" applyFont="1" applyFill="1" applyBorder="1" applyAlignment="1">
      <alignment horizontal="center" vertical="center"/>
    </xf>
    <xf numFmtId="164" fontId="15" fillId="0" borderId="113" xfId="0" applyNumberFormat="1" applyFont="1" applyFill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11" fillId="2" borderId="139" xfId="0" applyNumberFormat="1" applyFont="1" applyFill="1" applyBorder="1" applyAlignment="1">
      <alignment horizontal="center" vertical="center"/>
    </xf>
    <xf numFmtId="0" fontId="11" fillId="2" borderId="98" xfId="0" applyNumberFormat="1" applyFont="1" applyFill="1" applyBorder="1" applyAlignment="1">
      <alignment horizontal="center" vertical="center"/>
    </xf>
    <xf numFmtId="0" fontId="11" fillId="2" borderId="99" xfId="0" applyNumberFormat="1" applyFont="1" applyFill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11" fillId="2" borderId="133" xfId="0" applyNumberFormat="1" applyFont="1" applyFill="1" applyBorder="1" applyAlignment="1">
      <alignment horizontal="center" vertical="center"/>
    </xf>
    <xf numFmtId="0" fontId="11" fillId="2" borderId="91" xfId="0" applyNumberFormat="1" applyFont="1" applyFill="1" applyBorder="1" applyAlignment="1">
      <alignment horizontal="center" vertical="center"/>
    </xf>
    <xf numFmtId="0" fontId="11" fillId="2" borderId="141" xfId="0" applyNumberFormat="1" applyFont="1" applyFill="1" applyBorder="1" applyAlignment="1">
      <alignment horizontal="center" vertical="center"/>
    </xf>
    <xf numFmtId="164" fontId="19" fillId="0" borderId="12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Font="1" applyBorder="1"/>
    <xf numFmtId="0" fontId="20" fillId="0" borderId="0" xfId="0" applyFont="1" applyBorder="1"/>
    <xf numFmtId="164" fontId="15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21" fillId="0" borderId="0" xfId="0" applyFont="1"/>
    <xf numFmtId="0" fontId="9" fillId="0" borderId="124" xfId="0" applyFont="1" applyBorder="1" applyAlignment="1">
      <alignment horizontal="center" vertical="center"/>
    </xf>
    <xf numFmtId="0" fontId="9" fillId="0" borderId="127" xfId="0" applyFont="1" applyBorder="1" applyAlignment="1">
      <alignment horizontal="center" vertical="center"/>
    </xf>
    <xf numFmtId="0" fontId="10" fillId="2" borderId="9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1" fontId="9" fillId="0" borderId="144" xfId="0" applyNumberFormat="1" applyFont="1" applyFill="1" applyBorder="1" applyAlignment="1">
      <alignment horizontal="left" vertical="center"/>
    </xf>
    <xf numFmtId="164" fontId="9" fillId="0" borderId="144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top"/>
    </xf>
    <xf numFmtId="164" fontId="9" fillId="0" borderId="146" xfId="0" applyNumberFormat="1" applyFont="1" applyFill="1" applyBorder="1" applyAlignment="1">
      <alignment horizontal="left" vertical="center"/>
    </xf>
    <xf numFmtId="0" fontId="9" fillId="0" borderId="148" xfId="0" applyFont="1" applyFill="1" applyBorder="1" applyAlignment="1">
      <alignment horizontal="left" vertical="center"/>
    </xf>
    <xf numFmtId="0" fontId="9" fillId="0" borderId="144" xfId="0" applyFont="1" applyFill="1" applyBorder="1" applyAlignment="1">
      <alignment horizontal="left" vertical="center"/>
    </xf>
    <xf numFmtId="0" fontId="9" fillId="0" borderId="146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13" fillId="0" borderId="89" xfId="0" applyFont="1" applyFill="1" applyBorder="1" applyAlignment="1">
      <alignment horizontal="center" vertical="center" textRotation="90" wrapText="1"/>
    </xf>
    <xf numFmtId="0" fontId="14" fillId="0" borderId="89" xfId="0" applyFont="1" applyFill="1" applyBorder="1" applyAlignment="1">
      <alignment horizontal="center" vertical="center" textRotation="90"/>
    </xf>
    <xf numFmtId="0" fontId="13" fillId="0" borderId="94" xfId="0" applyFont="1" applyFill="1" applyBorder="1" applyAlignment="1">
      <alignment horizontal="center" vertical="center" textRotation="90" wrapText="1"/>
    </xf>
    <xf numFmtId="0" fontId="6" fillId="0" borderId="89" xfId="0" applyFont="1" applyBorder="1" applyAlignment="1">
      <alignment horizontal="center" vertical="center" textRotation="90"/>
    </xf>
    <xf numFmtId="164" fontId="11" fillId="3" borderId="107" xfId="0" applyNumberFormat="1" applyFont="1" applyFill="1" applyBorder="1" applyAlignment="1">
      <alignment horizontal="center" vertical="center"/>
    </xf>
    <xf numFmtId="164" fontId="11" fillId="3" borderId="94" xfId="0" applyNumberFormat="1" applyFont="1" applyFill="1" applyBorder="1" applyAlignment="1">
      <alignment horizontal="center" vertical="center"/>
    </xf>
    <xf numFmtId="164" fontId="11" fillId="3" borderId="108" xfId="0" applyNumberFormat="1" applyFont="1" applyFill="1" applyBorder="1" applyAlignment="1">
      <alignment horizontal="center" vertical="center"/>
    </xf>
    <xf numFmtId="164" fontId="11" fillId="3" borderId="109" xfId="0" applyNumberFormat="1" applyFont="1" applyFill="1" applyBorder="1" applyAlignment="1">
      <alignment horizontal="center" vertical="center"/>
    </xf>
    <xf numFmtId="0" fontId="14" fillId="3" borderId="104" xfId="0" applyFont="1" applyFill="1" applyBorder="1" applyAlignment="1">
      <alignment vertical="center"/>
    </xf>
    <xf numFmtId="0" fontId="9" fillId="3" borderId="105" xfId="0" applyFont="1" applyFill="1" applyBorder="1" applyAlignment="1">
      <alignment horizontal="center" vertical="center"/>
    </xf>
    <xf numFmtId="0" fontId="9" fillId="0" borderId="154" xfId="0" applyFont="1" applyFill="1" applyBorder="1" applyAlignment="1">
      <alignment horizontal="left" vertical="center"/>
    </xf>
    <xf numFmtId="0" fontId="9" fillId="0" borderId="156" xfId="0" applyFont="1" applyFill="1" applyBorder="1" applyAlignment="1">
      <alignment horizontal="left" vertical="center"/>
    </xf>
    <xf numFmtId="2" fontId="9" fillId="0" borderId="63" xfId="0" applyNumberFormat="1" applyFont="1" applyFill="1" applyBorder="1" applyAlignment="1">
      <alignment horizontal="left" vertical="center"/>
    </xf>
    <xf numFmtId="2" fontId="9" fillId="0" borderId="146" xfId="0" applyNumberFormat="1" applyFont="1" applyFill="1" applyBorder="1" applyAlignment="1">
      <alignment horizontal="left" vertical="center"/>
    </xf>
    <xf numFmtId="164" fontId="14" fillId="0" borderId="149" xfId="0" applyNumberFormat="1" applyFont="1" applyBorder="1" applyAlignment="1">
      <alignment horizontal="center" vertical="center"/>
    </xf>
    <xf numFmtId="164" fontId="17" fillId="0" borderId="83" xfId="0" applyNumberFormat="1" applyFont="1" applyFill="1" applyBorder="1" applyAlignment="1">
      <alignment horizontal="center" vertical="center"/>
    </xf>
    <xf numFmtId="0" fontId="7" fillId="4" borderId="82" xfId="0" applyFont="1" applyFill="1" applyBorder="1" applyAlignment="1">
      <alignment vertical="center"/>
    </xf>
    <xf numFmtId="0" fontId="7" fillId="4" borderId="83" xfId="0" applyFont="1" applyFill="1" applyBorder="1" applyAlignment="1">
      <alignment vertical="center"/>
    </xf>
    <xf numFmtId="0" fontId="7" fillId="4" borderId="84" xfId="0" applyFont="1" applyFill="1" applyBorder="1" applyAlignment="1">
      <alignment vertical="center"/>
    </xf>
    <xf numFmtId="0" fontId="16" fillId="4" borderId="114" xfId="0" applyFont="1" applyFill="1" applyBorder="1" applyAlignment="1">
      <alignment horizontal="center" vertical="center"/>
    </xf>
    <xf numFmtId="164" fontId="16" fillId="4" borderId="129" xfId="0" applyNumberFormat="1" applyFont="1" applyFill="1" applyBorder="1" applyAlignment="1">
      <alignment horizontal="center" vertical="center"/>
    </xf>
    <xf numFmtId="164" fontId="17" fillId="4" borderId="82" xfId="0" applyNumberFormat="1" applyFont="1" applyFill="1" applyBorder="1" applyAlignment="1">
      <alignment horizontal="center" vertical="center"/>
    </xf>
    <xf numFmtId="0" fontId="16" fillId="4" borderId="134" xfId="0" applyFont="1" applyFill="1" applyBorder="1" applyAlignment="1">
      <alignment horizontal="center" vertical="center"/>
    </xf>
    <xf numFmtId="164" fontId="16" fillId="4" borderId="135" xfId="0" applyNumberFormat="1" applyFont="1" applyFill="1" applyBorder="1" applyAlignment="1">
      <alignment horizontal="center" vertical="center"/>
    </xf>
    <xf numFmtId="0" fontId="18" fillId="4" borderId="134" xfId="0" applyFont="1" applyFill="1" applyBorder="1" applyAlignment="1">
      <alignment horizontal="center" vertical="center"/>
    </xf>
    <xf numFmtId="164" fontId="16" fillId="4" borderId="142" xfId="0" applyNumberFormat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2" fontId="3" fillId="5" borderId="40" xfId="0" applyNumberFormat="1" applyFont="1" applyFill="1" applyBorder="1" applyAlignment="1">
      <alignment horizontal="right" vertical="center" wrapText="1"/>
    </xf>
    <xf numFmtId="2" fontId="3" fillId="5" borderId="46" xfId="0" applyNumberFormat="1" applyFont="1" applyFill="1" applyBorder="1"/>
    <xf numFmtId="0" fontId="3" fillId="5" borderId="74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2" fontId="3" fillId="5" borderId="78" xfId="0" applyNumberFormat="1" applyFont="1" applyFill="1" applyBorder="1"/>
    <xf numFmtId="0" fontId="3" fillId="5" borderId="22" xfId="0" applyFont="1" applyFill="1" applyBorder="1" applyAlignment="1">
      <alignment horizontal="right" vertical="center" wrapText="1"/>
    </xf>
    <xf numFmtId="0" fontId="3" fillId="5" borderId="44" xfId="0" applyFont="1" applyFill="1" applyBorder="1" applyAlignment="1">
      <alignment horizontal="center"/>
    </xf>
    <xf numFmtId="2" fontId="3" fillId="5" borderId="59" xfId="0" applyNumberFormat="1" applyFont="1" applyFill="1" applyBorder="1" applyAlignment="1">
      <alignment horizontal="center"/>
    </xf>
    <xf numFmtId="0" fontId="26" fillId="0" borderId="4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3" fillId="6" borderId="56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16" fillId="4" borderId="82" xfId="0" applyFont="1" applyFill="1" applyBorder="1" applyAlignment="1">
      <alignment horizontal="center" vertical="center"/>
    </xf>
    <xf numFmtId="0" fontId="12" fillId="0" borderId="93" xfId="0" applyFont="1" applyFill="1" applyBorder="1" applyAlignment="1">
      <alignment horizontal="left" vertical="center"/>
    </xf>
    <xf numFmtId="0" fontId="15" fillId="0" borderId="95" xfId="0" applyFont="1" applyFill="1" applyBorder="1" applyAlignment="1">
      <alignment horizontal="center" vertical="center" wrapText="1"/>
    </xf>
    <xf numFmtId="0" fontId="0" fillId="0" borderId="121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/>
    </xf>
    <xf numFmtId="0" fontId="16" fillId="0" borderId="82" xfId="0" applyFont="1" applyFill="1" applyBorder="1" applyAlignment="1">
      <alignment horizontal="center" vertical="center"/>
    </xf>
    <xf numFmtId="0" fontId="6" fillId="0" borderId="136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 vertical="center"/>
    </xf>
    <xf numFmtId="0" fontId="9" fillId="4" borderId="114" xfId="0" applyFont="1" applyFill="1" applyBorder="1" applyAlignment="1">
      <alignment horizontal="center" vertical="center"/>
    </xf>
    <xf numFmtId="0" fontId="9" fillId="0" borderId="143" xfId="0" applyFont="1" applyFill="1" applyBorder="1" applyAlignment="1">
      <alignment horizontal="right" vertical="center"/>
    </xf>
    <xf numFmtId="0" fontId="9" fillId="0" borderId="145" xfId="0" applyFont="1" applyFill="1" applyBorder="1" applyAlignment="1">
      <alignment horizontal="right" vertical="center"/>
    </xf>
    <xf numFmtId="0" fontId="7" fillId="4" borderId="114" xfId="0" applyFont="1" applyFill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7" fillId="0" borderId="82" xfId="0" applyFont="1" applyFill="1" applyBorder="1" applyAlignment="1">
      <alignment horizontal="right" vertical="center"/>
    </xf>
    <xf numFmtId="164" fontId="7" fillId="0" borderId="84" xfId="0" applyNumberFormat="1" applyFont="1" applyFill="1" applyBorder="1" applyAlignment="1">
      <alignment horizontal="left" vertical="center"/>
    </xf>
    <xf numFmtId="0" fontId="9" fillId="0" borderId="157" xfId="0" applyFont="1" applyFill="1" applyBorder="1" applyAlignment="1">
      <alignment horizontal="right" vertical="center"/>
    </xf>
    <xf numFmtId="0" fontId="9" fillId="0" borderId="62" xfId="0" applyFont="1" applyFill="1" applyBorder="1" applyAlignment="1">
      <alignment horizontal="right" vertical="center"/>
    </xf>
    <xf numFmtId="0" fontId="9" fillId="0" borderId="14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4" borderId="150" xfId="0" applyFont="1" applyFill="1" applyBorder="1" applyAlignment="1">
      <alignment horizontal="center" vertical="center"/>
    </xf>
    <xf numFmtId="0" fontId="9" fillId="4" borderId="151" xfId="0" applyFont="1" applyFill="1" applyBorder="1" applyAlignment="1">
      <alignment horizontal="center" vertical="center"/>
    </xf>
    <xf numFmtId="0" fontId="9" fillId="4" borderId="152" xfId="0" applyFont="1" applyFill="1" applyBorder="1" applyAlignment="1">
      <alignment horizontal="center" vertical="center"/>
    </xf>
    <xf numFmtId="0" fontId="9" fillId="0" borderId="153" xfId="0" applyFont="1" applyFill="1" applyBorder="1" applyAlignment="1">
      <alignment horizontal="right" vertical="center"/>
    </xf>
    <xf numFmtId="0" fontId="9" fillId="0" borderId="15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504825</xdr:colOff>
      <xdr:row>0</xdr:row>
      <xdr:rowOff>428625</xdr:rowOff>
    </xdr:from>
    <xdr:to>
      <xdr:col>18</xdr:col>
      <xdr:colOff>127063</xdr:colOff>
      <xdr:row>8</xdr:row>
      <xdr:rowOff>71661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428625"/>
          <a:ext cx="841438" cy="1443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704850</xdr:colOff>
      <xdr:row>1</xdr:row>
      <xdr:rowOff>19050</xdr:rowOff>
    </xdr:from>
    <xdr:to>
      <xdr:col>14</xdr:col>
      <xdr:colOff>22288</xdr:colOff>
      <xdr:row>8</xdr:row>
      <xdr:rowOff>100236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5550" y="228600"/>
          <a:ext cx="841438" cy="14432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685800</xdr:colOff>
      <xdr:row>0</xdr:row>
      <xdr:rowOff>19050</xdr:rowOff>
    </xdr:from>
    <xdr:to>
      <xdr:col>14</xdr:col>
      <xdr:colOff>3238</xdr:colOff>
      <xdr:row>7</xdr:row>
      <xdr:rowOff>81186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825" y="19050"/>
          <a:ext cx="841438" cy="14432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571500</xdr:colOff>
      <xdr:row>58</xdr:row>
      <xdr:rowOff>45720</xdr:rowOff>
    </xdr:from>
    <xdr:to>
      <xdr:col>28</xdr:col>
      <xdr:colOff>289560</xdr:colOff>
      <xdr:row>59</xdr:row>
      <xdr:rowOff>0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EF2DA900-BA71-429E-8094-0BD66FBED66E}"/>
            </a:ext>
          </a:extLst>
        </xdr:cNvPr>
        <xdr:cNvSpPr>
          <a:spLocks noChangeArrowheads="1"/>
        </xdr:cNvSpPr>
      </xdr:nvSpPr>
      <xdr:spPr bwMode="auto">
        <a:xfrm rot="-5400000">
          <a:off x="19400520" y="17853660"/>
          <a:ext cx="236220" cy="312420"/>
        </a:xfrm>
        <a:prstGeom prst="upArrow">
          <a:avLst>
            <a:gd name="adj1" fmla="val 50000"/>
            <a:gd name="adj2" fmla="val 44404"/>
          </a:avLst>
        </a:prstGeom>
        <a:solidFill>
          <a:srgbClr val="5B9BD5"/>
        </a:solidFill>
        <a:ln w="12600" cap="sq">
          <a:solidFill>
            <a:srgbClr val="41719C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563880</xdr:colOff>
      <xdr:row>62</xdr:row>
      <xdr:rowOff>22860</xdr:rowOff>
    </xdr:from>
    <xdr:to>
      <xdr:col>28</xdr:col>
      <xdr:colOff>289560</xdr:colOff>
      <xdr:row>62</xdr:row>
      <xdr:rowOff>251460</xdr:rowOff>
    </xdr:to>
    <xdr:sp macro="" textlink="">
      <xdr:nvSpPr>
        <xdr:cNvPr id="3" name="Flèche vers le haut 2">
          <a:extLst>
            <a:ext uri="{FF2B5EF4-FFF2-40B4-BE49-F238E27FC236}">
              <a16:creationId xmlns:a16="http://schemas.microsoft.com/office/drawing/2014/main" xmlns="" id="{E275D96F-36F1-40C6-952C-8F5394371230}"/>
            </a:ext>
          </a:extLst>
        </xdr:cNvPr>
        <xdr:cNvSpPr>
          <a:spLocks noChangeArrowheads="1"/>
        </xdr:cNvSpPr>
      </xdr:nvSpPr>
      <xdr:spPr bwMode="auto">
        <a:xfrm rot="-5400000">
          <a:off x="19400520" y="18950940"/>
          <a:ext cx="228600" cy="320040"/>
        </a:xfrm>
        <a:prstGeom prst="upArrow">
          <a:avLst>
            <a:gd name="adj1" fmla="val 50000"/>
            <a:gd name="adj2" fmla="val 56395"/>
          </a:avLst>
        </a:prstGeom>
        <a:solidFill>
          <a:srgbClr val="5B9BD5"/>
        </a:solidFill>
        <a:ln w="12600" cap="sq">
          <a:solidFill>
            <a:srgbClr val="41719C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487680</xdr:colOff>
      <xdr:row>58</xdr:row>
      <xdr:rowOff>0</xdr:rowOff>
    </xdr:from>
    <xdr:to>
      <xdr:col>29</xdr:col>
      <xdr:colOff>457200</xdr:colOff>
      <xdr:row>59</xdr:row>
      <xdr:rowOff>68580</xdr:rowOff>
    </xdr:to>
    <xdr:sp macro="" textlink="" fLocksText="0">
      <xdr:nvSpPr>
        <xdr:cNvPr id="4" name="ZoneTexte 3">
          <a:extLst>
            <a:ext uri="{FF2B5EF4-FFF2-40B4-BE49-F238E27FC236}">
              <a16:creationId xmlns:a16="http://schemas.microsoft.com/office/drawing/2014/main" xmlns="" id="{476ECE2D-76B5-493F-A221-9776FAF42312}"/>
            </a:ext>
          </a:extLst>
        </xdr:cNvPr>
        <xdr:cNvSpPr txBox="1">
          <a:spLocks noChangeArrowheads="1"/>
        </xdr:cNvSpPr>
      </xdr:nvSpPr>
      <xdr:spPr bwMode="auto">
        <a:xfrm>
          <a:off x="19872960" y="17846040"/>
          <a:ext cx="762000" cy="3505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333333"/>
              </a:solidFill>
              <a:latin typeface="Calibri"/>
              <a:cs typeface="Calibri"/>
            </a:rPr>
            <a:t>DHG  </a:t>
          </a:r>
        </a:p>
      </xdr:txBody>
    </xdr:sp>
    <xdr:clientData/>
  </xdr:twoCellAnchor>
  <xdr:twoCellAnchor>
    <xdr:from>
      <xdr:col>28</xdr:col>
      <xdr:colOff>510540</xdr:colOff>
      <xdr:row>61</xdr:row>
      <xdr:rowOff>259080</xdr:rowOff>
    </xdr:from>
    <xdr:to>
      <xdr:col>29</xdr:col>
      <xdr:colOff>624840</xdr:colOff>
      <xdr:row>63</xdr:row>
      <xdr:rowOff>60960</xdr:rowOff>
    </xdr:to>
    <xdr:sp macro="" textlink="" fLocksText="0">
      <xdr:nvSpPr>
        <xdr:cNvPr id="5" name="ZoneTexte 4">
          <a:extLst>
            <a:ext uri="{FF2B5EF4-FFF2-40B4-BE49-F238E27FC236}">
              <a16:creationId xmlns:a16="http://schemas.microsoft.com/office/drawing/2014/main" xmlns="" id="{CF74B568-D648-454E-9E7D-17F6ADDE8EF9}"/>
            </a:ext>
          </a:extLst>
        </xdr:cNvPr>
        <xdr:cNvSpPr txBox="1">
          <a:spLocks noChangeArrowheads="1"/>
        </xdr:cNvSpPr>
      </xdr:nvSpPr>
      <xdr:spPr bwMode="auto">
        <a:xfrm>
          <a:off x="19895820" y="18950940"/>
          <a:ext cx="9067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333333"/>
              </a:solidFill>
              <a:latin typeface="Calibri"/>
              <a:cs typeface="Calibri"/>
            </a:rPr>
            <a:t>HSA</a:t>
          </a:r>
        </a:p>
      </xdr:txBody>
    </xdr:sp>
    <xdr:clientData/>
  </xdr:twoCellAnchor>
  <xdr:twoCellAnchor editAs="oneCell">
    <xdr:from>
      <xdr:col>0</xdr:col>
      <xdr:colOff>144781</xdr:colOff>
      <xdr:row>60</xdr:row>
      <xdr:rowOff>114300</xdr:rowOff>
    </xdr:from>
    <xdr:to>
      <xdr:col>0</xdr:col>
      <xdr:colOff>905800</xdr:colOff>
      <xdr:row>67</xdr:row>
      <xdr:rowOff>22860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3B725FA-6EEA-469E-8E04-5F50C57DC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1" y="12131040"/>
          <a:ext cx="761019" cy="1363980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</xdr:row>
      <xdr:rowOff>0</xdr:rowOff>
    </xdr:from>
    <xdr:to>
      <xdr:col>32</xdr:col>
      <xdr:colOff>79438</xdr:colOff>
      <xdr:row>8</xdr:row>
      <xdr:rowOff>43086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1700" y="714375"/>
          <a:ext cx="841438" cy="14432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</xdr:row>
      <xdr:rowOff>15240</xdr:rowOff>
    </xdr:from>
    <xdr:to>
      <xdr:col>9</xdr:col>
      <xdr:colOff>15240</xdr:colOff>
      <xdr:row>5</xdr:row>
      <xdr:rowOff>45720</xdr:rowOff>
    </xdr:to>
    <xdr:sp macro="" textlink="" fLocksText="0">
      <xdr:nvSpPr>
        <xdr:cNvPr id="7" name="Rectangle 2">
          <a:extLst>
            <a:ext uri="{FF2B5EF4-FFF2-40B4-BE49-F238E27FC236}">
              <a16:creationId xmlns:a16="http://schemas.microsoft.com/office/drawing/2014/main" xmlns="" id="{903FF58A-53B3-4D9B-A966-A6BEA1DD48AD}"/>
            </a:ext>
          </a:extLst>
        </xdr:cNvPr>
        <xdr:cNvSpPr>
          <a:spLocks noChangeArrowheads="1"/>
        </xdr:cNvSpPr>
      </xdr:nvSpPr>
      <xdr:spPr bwMode="auto">
        <a:xfrm>
          <a:off x="3048000" y="670560"/>
          <a:ext cx="657606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r-FR" sz="3600" b="1" i="0" u="none" strike="noStrike" baseline="0">
              <a:solidFill>
                <a:srgbClr val="FF0000"/>
              </a:solidFill>
              <a:latin typeface="Calibri"/>
              <a:cs typeface="Calibri"/>
            </a:rPr>
            <a:t>La DHG sur le lycée professionnel</a:t>
          </a:r>
        </a:p>
      </xdr:txBody>
    </xdr:sp>
    <xdr:clientData/>
  </xdr:twoCellAnchor>
  <xdr:twoCellAnchor>
    <xdr:from>
      <xdr:col>0</xdr:col>
      <xdr:colOff>784860</xdr:colOff>
      <xdr:row>7</xdr:row>
      <xdr:rowOff>38100</xdr:rowOff>
    </xdr:from>
    <xdr:to>
      <xdr:col>14</xdr:col>
      <xdr:colOff>335280</xdr:colOff>
      <xdr:row>12</xdr:row>
      <xdr:rowOff>15240</xdr:rowOff>
    </xdr:to>
    <xdr:sp macro="" textlink="" fLocksText="0">
      <xdr:nvSpPr>
        <xdr:cNvPr id="8" name="ZoneTexte 3">
          <a:extLst>
            <a:ext uri="{FF2B5EF4-FFF2-40B4-BE49-F238E27FC236}">
              <a16:creationId xmlns:a16="http://schemas.microsoft.com/office/drawing/2014/main" xmlns="" id="{835DCCBD-6042-4EBE-8764-12F1288F5515}"/>
            </a:ext>
          </a:extLst>
        </xdr:cNvPr>
        <xdr:cNvSpPr txBox="1">
          <a:spLocks noChangeArrowheads="1"/>
        </xdr:cNvSpPr>
      </xdr:nvSpPr>
      <xdr:spPr bwMode="auto">
        <a:xfrm>
          <a:off x="784860" y="1607820"/>
          <a:ext cx="12298680" cy="89154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Toutes les données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sur fond orange sont à saisir suivant la structure physique de votre établissement et à son projet pédagogique. 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Vous veillerez à ne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pas dépasser la valeur de la DHG  et à consommer toutes les HSA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qui vous sont imposées.</a:t>
          </a:r>
        </a:p>
      </xdr:txBody>
    </xdr:sp>
    <xdr:clientData/>
  </xdr:twoCellAnchor>
  <xdr:twoCellAnchor>
    <xdr:from>
      <xdr:col>10</xdr:col>
      <xdr:colOff>243840</xdr:colOff>
      <xdr:row>22</xdr:row>
      <xdr:rowOff>137160</xdr:rowOff>
    </xdr:from>
    <xdr:to>
      <xdr:col>14</xdr:col>
      <xdr:colOff>411480</xdr:colOff>
      <xdr:row>30</xdr:row>
      <xdr:rowOff>15240</xdr:rowOff>
    </xdr:to>
    <xdr:sp macro="" textlink="" fLocksText="0">
      <xdr:nvSpPr>
        <xdr:cNvPr id="9" name="ZoneTexte 4">
          <a:extLst>
            <a:ext uri="{FF2B5EF4-FFF2-40B4-BE49-F238E27FC236}">
              <a16:creationId xmlns:a16="http://schemas.microsoft.com/office/drawing/2014/main" xmlns="" id="{6FFA0E30-267E-4B23-9D2F-8696AE02BF54}"/>
            </a:ext>
          </a:extLst>
        </xdr:cNvPr>
        <xdr:cNvSpPr txBox="1">
          <a:spLocks noChangeArrowheads="1"/>
        </xdr:cNvSpPr>
      </xdr:nvSpPr>
      <xdr:spPr bwMode="auto">
        <a:xfrm>
          <a:off x="10919460" y="4526280"/>
          <a:ext cx="2240280" cy="13868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r-FR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L'apport horaire est l'apport statutaire des supports fixes, sans tenir compte des temps partiels ni des décharges.</a:t>
          </a:r>
        </a:p>
        <a:p>
          <a:pPr algn="l" rtl="0">
            <a:defRPr sz="1000"/>
          </a:pPr>
          <a:endParaRPr lang="fr-FR" sz="11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Dans ses statuts, un professeur ne peut pas refuser la 19ème heure si elle lui est imposée.</a:t>
          </a:r>
        </a:p>
      </xdr:txBody>
    </xdr:sp>
    <xdr:clientData/>
  </xdr:twoCellAnchor>
  <xdr:twoCellAnchor editAs="oneCell">
    <xdr:from>
      <xdr:col>10</xdr:col>
      <xdr:colOff>428625</xdr:colOff>
      <xdr:row>35</xdr:row>
      <xdr:rowOff>0</xdr:rowOff>
    </xdr:from>
    <xdr:to>
      <xdr:col>12</xdr:col>
      <xdr:colOff>260413</xdr:colOff>
      <xdr:row>42</xdr:row>
      <xdr:rowOff>81186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7105650"/>
          <a:ext cx="841438" cy="1443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R6" sqref="R6"/>
    </sheetView>
  </sheetViews>
  <sheetFormatPr baseColWidth="10" defaultColWidth="9.140625" defaultRowHeight="15" x14ac:dyDescent="0.25"/>
  <cols>
    <col min="1" max="1" width="23.28515625" bestFit="1" customWidth="1"/>
  </cols>
  <sheetData>
    <row r="1" spans="1:15" ht="35.25" thickTop="1" thickBot="1" x14ac:dyDescent="0.3">
      <c r="A1" s="1" t="s">
        <v>0</v>
      </c>
      <c r="B1" s="2" t="s">
        <v>1</v>
      </c>
      <c r="C1" s="3"/>
      <c r="D1" s="4"/>
      <c r="E1" s="275" t="s">
        <v>122</v>
      </c>
      <c r="F1" s="276"/>
      <c r="G1" s="277"/>
      <c r="H1" s="277"/>
      <c r="I1" s="4"/>
      <c r="J1" s="4"/>
      <c r="K1" s="6" t="s">
        <v>2</v>
      </c>
      <c r="L1" s="4"/>
      <c r="M1" s="4"/>
      <c r="N1" s="7" t="s">
        <v>3</v>
      </c>
      <c r="O1" s="8"/>
    </row>
    <row r="2" spans="1:15" ht="15.75" thickTop="1" x14ac:dyDescent="0.25">
      <c r="A2" s="9" t="s">
        <v>4</v>
      </c>
      <c r="B2" s="10" t="s">
        <v>5</v>
      </c>
      <c r="C2" s="11"/>
      <c r="D2" s="12"/>
      <c r="E2" s="13">
        <f>IF(B4=0,0,1)+IF(C4=0,0,1)+IF(D4=0,0,1)+IF(E4=0,0,1)+IF(F4=0,0,1)+IF(G4=0,0,1)+IF(H4=0,0,1)+IF(I4=0,0,1)+IF(J4=0,0,1)+IF(K4=0,0,1)+IF(L4=0,0,1)+IF(M4=0,0,1)</f>
        <v>0</v>
      </c>
      <c r="F2" s="14" t="s">
        <v>6</v>
      </c>
      <c r="G2" s="12"/>
      <c r="H2" s="12"/>
      <c r="I2" s="12"/>
      <c r="J2" s="12"/>
      <c r="K2" s="12"/>
      <c r="L2" s="12"/>
      <c r="M2" s="15"/>
      <c r="N2" s="16"/>
      <c r="O2" s="17"/>
    </row>
    <row r="3" spans="1:15" x14ac:dyDescent="0.25">
      <c r="A3" s="18" t="s">
        <v>7</v>
      </c>
      <c r="B3" s="278" t="s">
        <v>8</v>
      </c>
      <c r="C3" s="278" t="s">
        <v>9</v>
      </c>
      <c r="D3" s="278" t="s">
        <v>10</v>
      </c>
      <c r="E3" s="278" t="s">
        <v>11</v>
      </c>
      <c r="F3" s="278" t="s">
        <v>12</v>
      </c>
      <c r="G3" s="278" t="s">
        <v>13</v>
      </c>
      <c r="H3" s="278" t="s">
        <v>14</v>
      </c>
      <c r="I3" s="278" t="s">
        <v>15</v>
      </c>
      <c r="J3" s="278" t="s">
        <v>16</v>
      </c>
      <c r="K3" s="279" t="s">
        <v>17</v>
      </c>
      <c r="L3" s="278" t="s">
        <v>18</v>
      </c>
      <c r="M3" s="280" t="s">
        <v>19</v>
      </c>
      <c r="N3" s="19"/>
      <c r="O3" s="20" t="s">
        <v>20</v>
      </c>
    </row>
    <row r="4" spans="1:15" x14ac:dyDescent="0.25">
      <c r="A4" s="18" t="s">
        <v>21</v>
      </c>
      <c r="B4" s="278">
        <v>0</v>
      </c>
      <c r="C4" s="278">
        <v>0</v>
      </c>
      <c r="D4" s="278">
        <v>0</v>
      </c>
      <c r="E4" s="278">
        <v>0</v>
      </c>
      <c r="F4" s="278">
        <v>0</v>
      </c>
      <c r="G4" s="278">
        <v>0</v>
      </c>
      <c r="H4" s="278">
        <v>0</v>
      </c>
      <c r="I4" s="278">
        <v>0</v>
      </c>
      <c r="J4" s="278">
        <v>0</v>
      </c>
      <c r="K4" s="279">
        <v>0</v>
      </c>
      <c r="L4" s="278">
        <v>0</v>
      </c>
      <c r="M4" s="280">
        <v>0</v>
      </c>
      <c r="N4" s="21">
        <f>SUM(B4:M4)</f>
        <v>0</v>
      </c>
      <c r="O4" s="20"/>
    </row>
    <row r="5" spans="1:15" x14ac:dyDescent="0.25">
      <c r="A5" s="18" t="s">
        <v>22</v>
      </c>
      <c r="B5" s="22">
        <v>30</v>
      </c>
      <c r="C5" s="22">
        <v>30</v>
      </c>
      <c r="D5" s="22">
        <v>30</v>
      </c>
      <c r="E5" s="22">
        <v>30</v>
      </c>
      <c r="F5" s="22">
        <v>30</v>
      </c>
      <c r="G5" s="22">
        <v>30</v>
      </c>
      <c r="H5" s="22">
        <v>30</v>
      </c>
      <c r="I5" s="22">
        <v>30</v>
      </c>
      <c r="J5" s="22">
        <v>30</v>
      </c>
      <c r="K5" s="22">
        <v>30</v>
      </c>
      <c r="L5" s="22">
        <v>30</v>
      </c>
      <c r="M5" s="22">
        <v>30</v>
      </c>
      <c r="N5" s="19"/>
      <c r="O5" s="20"/>
    </row>
    <row r="6" spans="1:15" x14ac:dyDescent="0.25">
      <c r="A6" s="18" t="s">
        <v>23</v>
      </c>
      <c r="B6" s="23">
        <f>IF(B4=0,0,IF(B4&gt;15,B4/20*13.5,B4/20*6.75))</f>
        <v>0</v>
      </c>
      <c r="C6" s="23">
        <f t="shared" ref="C6:M6" si="0">IF(C4=0,0,IF(C4&gt;15,C4/20*13.5,C4/20*6.75))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19"/>
      <c r="O6" s="20"/>
    </row>
    <row r="7" spans="1:15" ht="15.75" thickBot="1" x14ac:dyDescent="0.3">
      <c r="A7" s="24" t="s">
        <v>24</v>
      </c>
      <c r="B7" s="25">
        <f t="shared" ref="B7:M7" si="1">IF(B4=0,0,SUM(B5:B6))</f>
        <v>0</v>
      </c>
      <c r="C7" s="26">
        <f t="shared" si="1"/>
        <v>0</v>
      </c>
      <c r="D7" s="26">
        <f t="shared" si="1"/>
        <v>0</v>
      </c>
      <c r="E7" s="25">
        <f t="shared" si="1"/>
        <v>0</v>
      </c>
      <c r="F7" s="25">
        <f t="shared" si="1"/>
        <v>0</v>
      </c>
      <c r="G7" s="25">
        <f t="shared" si="1"/>
        <v>0</v>
      </c>
      <c r="H7" s="25">
        <f t="shared" si="1"/>
        <v>0</v>
      </c>
      <c r="I7" s="25">
        <f t="shared" si="1"/>
        <v>0</v>
      </c>
      <c r="J7" s="25">
        <f t="shared" si="1"/>
        <v>0</v>
      </c>
      <c r="K7" s="27">
        <f t="shared" si="1"/>
        <v>0</v>
      </c>
      <c r="L7" s="27">
        <f t="shared" si="1"/>
        <v>0</v>
      </c>
      <c r="M7" s="28">
        <f t="shared" si="1"/>
        <v>0</v>
      </c>
      <c r="N7" s="29">
        <f>SUM(B7:M7)</f>
        <v>0</v>
      </c>
      <c r="O7" s="20"/>
    </row>
    <row r="8" spans="1:15" x14ac:dyDescent="0.25">
      <c r="A8" s="30" t="s">
        <v>4</v>
      </c>
      <c r="B8" s="10" t="s">
        <v>25</v>
      </c>
      <c r="C8" s="31"/>
      <c r="D8" s="32"/>
      <c r="E8" s="33">
        <f>IF(B10=0,0,1)+IF(C10=0,0,1)+IF(D10=0,0,1)+IF(E10=0,0,1)+IF(F10=0,0,1)+IF(G10=0,0,1)+IF(H10=0,0,1)+IF(I10=0,0,1)+IF(J10=0,0,1)+IF(K10=0,0,1)+IF(L10=0,0,1)+IF(M10=0,0,1)</f>
        <v>0</v>
      </c>
      <c r="F8" s="34" t="s">
        <v>6</v>
      </c>
      <c r="G8" s="32"/>
      <c r="H8" s="32"/>
      <c r="I8" s="32"/>
      <c r="J8" s="32"/>
      <c r="K8" s="32"/>
      <c r="L8" s="32"/>
      <c r="M8" s="35"/>
      <c r="N8" s="36"/>
      <c r="O8" s="20"/>
    </row>
    <row r="9" spans="1:15" x14ac:dyDescent="0.25">
      <c r="A9" s="18" t="s">
        <v>7</v>
      </c>
      <c r="B9" s="278" t="s">
        <v>8</v>
      </c>
      <c r="C9" s="278" t="s">
        <v>9</v>
      </c>
      <c r="D9" s="278" t="s">
        <v>10</v>
      </c>
      <c r="E9" s="278" t="s">
        <v>11</v>
      </c>
      <c r="F9" s="278" t="s">
        <v>12</v>
      </c>
      <c r="G9" s="278" t="s">
        <v>13</v>
      </c>
      <c r="H9" s="278" t="s">
        <v>14</v>
      </c>
      <c r="I9" s="278" t="s">
        <v>15</v>
      </c>
      <c r="J9" s="278" t="s">
        <v>16</v>
      </c>
      <c r="K9" s="279" t="s">
        <v>17</v>
      </c>
      <c r="L9" s="278" t="s">
        <v>18</v>
      </c>
      <c r="M9" s="280" t="s">
        <v>19</v>
      </c>
      <c r="N9" s="19"/>
      <c r="O9" s="20" t="s">
        <v>20</v>
      </c>
    </row>
    <row r="10" spans="1:15" x14ac:dyDescent="0.25">
      <c r="A10" s="18" t="s">
        <v>21</v>
      </c>
      <c r="B10" s="278">
        <v>0</v>
      </c>
      <c r="C10" s="278">
        <v>0</v>
      </c>
      <c r="D10" s="278">
        <v>0</v>
      </c>
      <c r="E10" s="278">
        <v>0</v>
      </c>
      <c r="F10" s="278">
        <v>0</v>
      </c>
      <c r="G10" s="278">
        <v>0</v>
      </c>
      <c r="H10" s="278">
        <v>0</v>
      </c>
      <c r="I10" s="278">
        <v>0</v>
      </c>
      <c r="J10" s="278">
        <v>0</v>
      </c>
      <c r="K10" s="279">
        <v>0</v>
      </c>
      <c r="L10" s="278">
        <v>0</v>
      </c>
      <c r="M10" s="280">
        <v>0</v>
      </c>
      <c r="N10" s="21">
        <f>SUM(B10:M10)</f>
        <v>0</v>
      </c>
      <c r="O10" s="20"/>
    </row>
    <row r="11" spans="1:15" x14ac:dyDescent="0.25">
      <c r="A11" s="18" t="s">
        <v>22</v>
      </c>
      <c r="B11" s="22">
        <v>30</v>
      </c>
      <c r="C11" s="22">
        <v>30</v>
      </c>
      <c r="D11" s="22">
        <v>30</v>
      </c>
      <c r="E11" s="22">
        <v>30</v>
      </c>
      <c r="F11" s="22">
        <v>30</v>
      </c>
      <c r="G11" s="22">
        <v>30</v>
      </c>
      <c r="H11" s="22">
        <v>30</v>
      </c>
      <c r="I11" s="22">
        <v>30</v>
      </c>
      <c r="J11" s="22">
        <v>30</v>
      </c>
      <c r="K11" s="22">
        <v>30</v>
      </c>
      <c r="L11" s="22">
        <v>30</v>
      </c>
      <c r="M11" s="22">
        <v>30</v>
      </c>
      <c r="N11" s="19"/>
      <c r="O11" s="20"/>
    </row>
    <row r="12" spans="1:15" x14ac:dyDescent="0.25">
      <c r="A12" s="18" t="s">
        <v>26</v>
      </c>
      <c r="B12" s="23">
        <f>IF(B10=0,0,IF(B10&gt;18,B10/24*13.5,B10/24*6.75))</f>
        <v>0</v>
      </c>
      <c r="C12" s="23">
        <f t="shared" ref="C12:M12" si="2">IF(C10=0,0,IF(C10&gt;18,C10/24*13.5,C10/24*6.75))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19"/>
      <c r="O12" s="20"/>
    </row>
    <row r="13" spans="1:15" ht="15.75" thickBot="1" x14ac:dyDescent="0.3">
      <c r="A13" s="37" t="s">
        <v>24</v>
      </c>
      <c r="B13" s="26">
        <f t="shared" ref="B13:M13" si="3">IF(B10=0,0,SUM(B11:B12))</f>
        <v>0</v>
      </c>
      <c r="C13" s="26">
        <f t="shared" si="3"/>
        <v>0</v>
      </c>
      <c r="D13" s="26">
        <f t="shared" si="3"/>
        <v>0</v>
      </c>
      <c r="E13" s="26">
        <f t="shared" si="3"/>
        <v>0</v>
      </c>
      <c r="F13" s="26">
        <f t="shared" si="3"/>
        <v>0</v>
      </c>
      <c r="G13" s="26">
        <f t="shared" si="3"/>
        <v>0</v>
      </c>
      <c r="H13" s="26">
        <f t="shared" si="3"/>
        <v>0</v>
      </c>
      <c r="I13" s="26">
        <f t="shared" si="3"/>
        <v>0</v>
      </c>
      <c r="J13" s="26">
        <f t="shared" si="3"/>
        <v>0</v>
      </c>
      <c r="K13" s="38">
        <f t="shared" si="3"/>
        <v>0</v>
      </c>
      <c r="L13" s="38">
        <f t="shared" si="3"/>
        <v>0</v>
      </c>
      <c r="M13" s="39">
        <f t="shared" si="3"/>
        <v>0</v>
      </c>
      <c r="N13" s="29">
        <f>SUM(B13:M13)</f>
        <v>0</v>
      </c>
      <c r="O13" s="20"/>
    </row>
    <row r="14" spans="1:15" ht="15.75" thickTop="1" x14ac:dyDescent="0.25">
      <c r="A14" s="40" t="s">
        <v>27</v>
      </c>
      <c r="B14" s="41" t="s">
        <v>5</v>
      </c>
      <c r="C14" s="11"/>
      <c r="D14" s="42"/>
      <c r="E14" s="13">
        <f>IF(B16=0,0,1)+IF(C16=0,0,1)+IF(D16=0,0,1)+IF(E16=0,0,1)+IF(F16=0,0,1)+IF(G16=0,0,1)+IF(H16=0,0,1)+IF(I16=0,0,1)+IF(J16=0,0,1)+IF(K16=0,0,1)+IF(L16=0,0,1)+IF(M16=0,0,1)</f>
        <v>0</v>
      </c>
      <c r="F14" s="14" t="s">
        <v>6</v>
      </c>
      <c r="G14" s="42"/>
      <c r="H14" s="42"/>
      <c r="I14" s="42"/>
      <c r="J14" s="42"/>
      <c r="K14" s="42"/>
      <c r="L14" s="42"/>
      <c r="M14" s="43"/>
      <c r="N14" s="44"/>
      <c r="O14" s="20"/>
    </row>
    <row r="15" spans="1:15" x14ac:dyDescent="0.25">
      <c r="A15" s="18" t="s">
        <v>7</v>
      </c>
      <c r="B15" s="278" t="s">
        <v>8</v>
      </c>
      <c r="C15" s="278" t="s">
        <v>9</v>
      </c>
      <c r="D15" s="278" t="s">
        <v>10</v>
      </c>
      <c r="E15" s="278" t="s">
        <v>11</v>
      </c>
      <c r="F15" s="278" t="s">
        <v>12</v>
      </c>
      <c r="G15" s="278" t="s">
        <v>13</v>
      </c>
      <c r="H15" s="278" t="s">
        <v>14</v>
      </c>
      <c r="I15" s="278" t="s">
        <v>15</v>
      </c>
      <c r="J15" s="278" t="s">
        <v>16</v>
      </c>
      <c r="K15" s="279" t="s">
        <v>17</v>
      </c>
      <c r="L15" s="278" t="s">
        <v>18</v>
      </c>
      <c r="M15" s="280" t="s">
        <v>19</v>
      </c>
      <c r="N15" s="19"/>
      <c r="O15" s="20" t="s">
        <v>28</v>
      </c>
    </row>
    <row r="16" spans="1:15" x14ac:dyDescent="0.25">
      <c r="A16" s="18" t="s">
        <v>21</v>
      </c>
      <c r="B16" s="278">
        <v>0</v>
      </c>
      <c r="C16" s="278">
        <v>0</v>
      </c>
      <c r="D16" s="278">
        <v>0</v>
      </c>
      <c r="E16" s="278">
        <v>0</v>
      </c>
      <c r="F16" s="278">
        <v>0</v>
      </c>
      <c r="G16" s="278">
        <v>0</v>
      </c>
      <c r="H16" s="278">
        <v>0</v>
      </c>
      <c r="I16" s="278">
        <v>0</v>
      </c>
      <c r="J16" s="278">
        <v>0</v>
      </c>
      <c r="K16" s="279">
        <v>0</v>
      </c>
      <c r="L16" s="279">
        <v>0</v>
      </c>
      <c r="M16" s="280">
        <v>0</v>
      </c>
      <c r="N16" s="21">
        <f>SUM(B16:M16)</f>
        <v>0</v>
      </c>
      <c r="O16" s="20"/>
    </row>
    <row r="17" spans="1:15" x14ac:dyDescent="0.25">
      <c r="A17" s="18" t="s">
        <v>22</v>
      </c>
      <c r="B17" s="22">
        <v>34.5</v>
      </c>
      <c r="C17" s="22">
        <v>34.5</v>
      </c>
      <c r="D17" s="22">
        <v>34.5</v>
      </c>
      <c r="E17" s="22">
        <v>34.5</v>
      </c>
      <c r="F17" s="22">
        <v>34.5</v>
      </c>
      <c r="G17" s="22">
        <v>34.5</v>
      </c>
      <c r="H17" s="22">
        <v>34.5</v>
      </c>
      <c r="I17" s="22">
        <v>34.5</v>
      </c>
      <c r="J17" s="22">
        <v>34.5</v>
      </c>
      <c r="K17" s="22">
        <v>34.5</v>
      </c>
      <c r="L17" s="22">
        <v>34.5</v>
      </c>
      <c r="M17" s="22">
        <v>34.5</v>
      </c>
      <c r="N17" s="19"/>
      <c r="O17" s="20"/>
    </row>
    <row r="18" spans="1:15" x14ac:dyDescent="0.25">
      <c r="A18" s="18" t="s">
        <v>26</v>
      </c>
      <c r="B18" s="23">
        <f>IF(B16=0,0,IF(B16&gt;15,B16/20*11.5,B16/20*5.75))</f>
        <v>0</v>
      </c>
      <c r="C18" s="23">
        <f t="shared" ref="C18:M18" si="4">IF(C16=0,0,IF(C16&gt;15,C16/20*11.5,C16/20*5.75))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  <c r="K18" s="23">
        <f t="shared" si="4"/>
        <v>0</v>
      </c>
      <c r="L18" s="23">
        <f t="shared" si="4"/>
        <v>0</v>
      </c>
      <c r="M18" s="23">
        <f t="shared" si="4"/>
        <v>0</v>
      </c>
      <c r="N18" s="19"/>
      <c r="O18" s="20"/>
    </row>
    <row r="19" spans="1:15" ht="15.75" thickBot="1" x14ac:dyDescent="0.3">
      <c r="A19" s="24" t="s">
        <v>24</v>
      </c>
      <c r="B19" s="25">
        <f t="shared" ref="B19:M19" si="5">IF(B16=0,0,SUM(B17:B18))</f>
        <v>0</v>
      </c>
      <c r="C19" s="26">
        <f t="shared" si="5"/>
        <v>0</v>
      </c>
      <c r="D19" s="26">
        <f t="shared" si="5"/>
        <v>0</v>
      </c>
      <c r="E19" s="25">
        <f t="shared" si="5"/>
        <v>0</v>
      </c>
      <c r="F19" s="25">
        <f t="shared" si="5"/>
        <v>0</v>
      </c>
      <c r="G19" s="25">
        <f t="shared" si="5"/>
        <v>0</v>
      </c>
      <c r="H19" s="25">
        <f t="shared" si="5"/>
        <v>0</v>
      </c>
      <c r="I19" s="25">
        <f t="shared" si="5"/>
        <v>0</v>
      </c>
      <c r="J19" s="25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45">
        <f>SUM(B19:M19)</f>
        <v>0</v>
      </c>
      <c r="O19" s="20"/>
    </row>
    <row r="20" spans="1:15" x14ac:dyDescent="0.25">
      <c r="A20" s="30" t="s">
        <v>27</v>
      </c>
      <c r="B20" s="10" t="s">
        <v>25</v>
      </c>
      <c r="C20" s="31"/>
      <c r="D20" s="32"/>
      <c r="E20" s="33">
        <f>IF(B22=0,0,1)+IF(C22=0,0,1)+IF(D22=0,0,1)+IF(E22=0,0,1)+IF(F22=0,0,1)+IF(G22=0,0,1)+IF(H22=0,0,1)+IF(I22=0,0,1)+IF(J22=0,0,1)+IF(K22=0,0,1)+IF(L22=0,0,1)+IF(M22=0,0,1)</f>
        <v>0</v>
      </c>
      <c r="F20" s="34" t="s">
        <v>6</v>
      </c>
      <c r="G20" s="32"/>
      <c r="H20" s="32"/>
      <c r="I20" s="32"/>
      <c r="J20" s="32"/>
      <c r="K20" s="32"/>
      <c r="L20" s="32"/>
      <c r="M20" s="35"/>
      <c r="N20" s="19"/>
      <c r="O20" s="20"/>
    </row>
    <row r="21" spans="1:15" x14ac:dyDescent="0.25">
      <c r="A21" s="18" t="s">
        <v>7</v>
      </c>
      <c r="B21" s="278" t="s">
        <v>8</v>
      </c>
      <c r="C21" s="278" t="s">
        <v>9</v>
      </c>
      <c r="D21" s="278" t="s">
        <v>10</v>
      </c>
      <c r="E21" s="278" t="s">
        <v>11</v>
      </c>
      <c r="F21" s="278" t="s">
        <v>12</v>
      </c>
      <c r="G21" s="278" t="s">
        <v>13</v>
      </c>
      <c r="H21" s="278" t="s">
        <v>14</v>
      </c>
      <c r="I21" s="278" t="s">
        <v>15</v>
      </c>
      <c r="J21" s="278" t="s">
        <v>16</v>
      </c>
      <c r="K21" s="279" t="s">
        <v>17</v>
      </c>
      <c r="L21" s="278" t="s">
        <v>18</v>
      </c>
      <c r="M21" s="281" t="s">
        <v>19</v>
      </c>
      <c r="N21" s="19"/>
      <c r="O21" s="20" t="s">
        <v>28</v>
      </c>
    </row>
    <row r="22" spans="1:15" x14ac:dyDescent="0.25">
      <c r="A22" s="18" t="s">
        <v>29</v>
      </c>
      <c r="B22" s="278">
        <v>0</v>
      </c>
      <c r="C22" s="278">
        <v>0</v>
      </c>
      <c r="D22" s="278">
        <v>0</v>
      </c>
      <c r="E22" s="278">
        <v>0</v>
      </c>
      <c r="F22" s="278">
        <v>0</v>
      </c>
      <c r="G22" s="278">
        <v>0</v>
      </c>
      <c r="H22" s="278">
        <v>0</v>
      </c>
      <c r="I22" s="278">
        <v>0</v>
      </c>
      <c r="J22" s="278">
        <v>0</v>
      </c>
      <c r="K22" s="279">
        <v>0</v>
      </c>
      <c r="L22" s="278">
        <v>0</v>
      </c>
      <c r="M22" s="281">
        <v>0</v>
      </c>
      <c r="N22" s="21">
        <f>SUM(B22:M22)</f>
        <v>0</v>
      </c>
      <c r="O22" s="20"/>
    </row>
    <row r="23" spans="1:15" x14ac:dyDescent="0.25">
      <c r="A23" s="18" t="s">
        <v>22</v>
      </c>
      <c r="B23" s="22">
        <v>33.5</v>
      </c>
      <c r="C23" s="22">
        <v>33.5</v>
      </c>
      <c r="D23" s="22">
        <v>33.5</v>
      </c>
      <c r="E23" s="22">
        <v>33.5</v>
      </c>
      <c r="F23" s="22">
        <v>33.5</v>
      </c>
      <c r="G23" s="22">
        <v>33.5</v>
      </c>
      <c r="H23" s="22">
        <v>33.5</v>
      </c>
      <c r="I23" s="22">
        <v>33.5</v>
      </c>
      <c r="J23" s="22">
        <v>33.5</v>
      </c>
      <c r="K23" s="22">
        <v>33.5</v>
      </c>
      <c r="L23" s="22">
        <v>33.5</v>
      </c>
      <c r="M23" s="22">
        <v>33.5</v>
      </c>
      <c r="N23" s="19"/>
      <c r="O23" s="20"/>
    </row>
    <row r="24" spans="1:15" x14ac:dyDescent="0.25">
      <c r="A24" s="18" t="s">
        <v>26</v>
      </c>
      <c r="B24" s="23">
        <f>IF(B22=0,0,IF(B22&gt;18,B22/24*11.5,B22/24*5.75))</f>
        <v>0</v>
      </c>
      <c r="C24" s="23">
        <f t="shared" ref="C24:M24" si="6">IF(C22=0,0,IF(C22&gt;18,C22/24*11.5,C22/24*5.75))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  <c r="K24" s="23">
        <f t="shared" si="6"/>
        <v>0</v>
      </c>
      <c r="L24" s="23">
        <f t="shared" si="6"/>
        <v>0</v>
      </c>
      <c r="M24" s="23">
        <f t="shared" si="6"/>
        <v>0</v>
      </c>
      <c r="N24" s="19"/>
      <c r="O24" s="20"/>
    </row>
    <row r="25" spans="1:15" ht="15.75" thickBot="1" x14ac:dyDescent="0.3">
      <c r="A25" s="37" t="s">
        <v>24</v>
      </c>
      <c r="B25" s="26">
        <f t="shared" ref="B25:M25" si="7">IF(B22=0,0,SUM(B23:B24))</f>
        <v>0</v>
      </c>
      <c r="C25" s="26">
        <f t="shared" si="7"/>
        <v>0</v>
      </c>
      <c r="D25" s="26">
        <f t="shared" si="7"/>
        <v>0</v>
      </c>
      <c r="E25" s="26">
        <f t="shared" si="7"/>
        <v>0</v>
      </c>
      <c r="F25" s="26">
        <f t="shared" si="7"/>
        <v>0</v>
      </c>
      <c r="G25" s="26">
        <f t="shared" si="7"/>
        <v>0</v>
      </c>
      <c r="H25" s="26">
        <f t="shared" si="7"/>
        <v>0</v>
      </c>
      <c r="I25" s="26">
        <f t="shared" si="7"/>
        <v>0</v>
      </c>
      <c r="J25" s="26">
        <f t="shared" si="7"/>
        <v>0</v>
      </c>
      <c r="K25" s="38">
        <f t="shared" si="7"/>
        <v>0</v>
      </c>
      <c r="L25" s="38">
        <f t="shared" si="7"/>
        <v>0</v>
      </c>
      <c r="M25" s="38">
        <f t="shared" si="7"/>
        <v>0</v>
      </c>
      <c r="N25" s="46">
        <f>SUM(B25:M25)</f>
        <v>0</v>
      </c>
      <c r="O25" s="20"/>
    </row>
    <row r="26" spans="1:15" ht="15.75" thickTop="1" x14ac:dyDescent="0.25">
      <c r="A26" s="40" t="s">
        <v>30</v>
      </c>
      <c r="B26" s="41" t="s">
        <v>5</v>
      </c>
      <c r="C26" s="11"/>
      <c r="D26" s="42"/>
      <c r="E26" s="13">
        <f>IF(B28=0,0,1)+IF(C28=0,0,1)+IF(D28=0,0,1)+IF(E28=0,0,1)+IF(F28=0,0,1)+IF(G28=0,0,1)+IF(H28=0,0,1)+IF(I28=0,0,1)+IF(J28=0,0,1)+IF(K28=0,0,1)+IF(L28=0,0,1)+IF(M28=0,0,1)</f>
        <v>0</v>
      </c>
      <c r="F26" s="14" t="s">
        <v>6</v>
      </c>
      <c r="G26" s="42"/>
      <c r="H26" s="42"/>
      <c r="I26" s="42"/>
      <c r="J26" s="42"/>
      <c r="K26" s="42"/>
      <c r="L26" s="42"/>
      <c r="M26" s="43"/>
      <c r="N26" s="44"/>
      <c r="O26" s="20"/>
    </row>
    <row r="27" spans="1:15" x14ac:dyDescent="0.25">
      <c r="A27" s="18" t="s">
        <v>7</v>
      </c>
      <c r="B27" s="278" t="s">
        <v>8</v>
      </c>
      <c r="C27" s="278" t="s">
        <v>9</v>
      </c>
      <c r="D27" s="278" t="s">
        <v>10</v>
      </c>
      <c r="E27" s="278" t="s">
        <v>11</v>
      </c>
      <c r="F27" s="278" t="s">
        <v>12</v>
      </c>
      <c r="G27" s="278" t="s">
        <v>13</v>
      </c>
      <c r="H27" s="278" t="s">
        <v>14</v>
      </c>
      <c r="I27" s="278" t="s">
        <v>15</v>
      </c>
      <c r="J27" s="278" t="s">
        <v>16</v>
      </c>
      <c r="K27" s="279" t="s">
        <v>17</v>
      </c>
      <c r="L27" s="278" t="s">
        <v>18</v>
      </c>
      <c r="M27" s="280" t="s">
        <v>19</v>
      </c>
      <c r="N27" s="19"/>
      <c r="O27" s="20" t="s">
        <v>28</v>
      </c>
    </row>
    <row r="28" spans="1:15" x14ac:dyDescent="0.25">
      <c r="A28" s="18" t="s">
        <v>21</v>
      </c>
      <c r="B28" s="278">
        <v>0</v>
      </c>
      <c r="C28" s="278">
        <v>0</v>
      </c>
      <c r="D28" s="278">
        <v>0</v>
      </c>
      <c r="E28" s="278">
        <v>0</v>
      </c>
      <c r="F28" s="278">
        <v>0</v>
      </c>
      <c r="G28" s="278">
        <v>0</v>
      </c>
      <c r="H28" s="278">
        <v>0</v>
      </c>
      <c r="I28" s="278">
        <v>0</v>
      </c>
      <c r="J28" s="278">
        <v>0</v>
      </c>
      <c r="K28" s="279">
        <v>0</v>
      </c>
      <c r="L28" s="278">
        <v>0</v>
      </c>
      <c r="M28" s="280">
        <v>0</v>
      </c>
      <c r="N28" s="21">
        <f>SUM(B28:M28)</f>
        <v>0</v>
      </c>
      <c r="O28" s="20"/>
    </row>
    <row r="29" spans="1:15" x14ac:dyDescent="0.25">
      <c r="A29" s="18" t="s">
        <v>22</v>
      </c>
      <c r="B29" s="22">
        <v>34.5</v>
      </c>
      <c r="C29" s="22">
        <v>34.5</v>
      </c>
      <c r="D29" s="22">
        <v>34.5</v>
      </c>
      <c r="E29" s="22">
        <v>34.5</v>
      </c>
      <c r="F29" s="22">
        <v>34.5</v>
      </c>
      <c r="G29" s="22">
        <v>34.5</v>
      </c>
      <c r="H29" s="22">
        <v>34.5</v>
      </c>
      <c r="I29" s="22">
        <v>34.5</v>
      </c>
      <c r="J29" s="22">
        <v>34.5</v>
      </c>
      <c r="K29" s="22">
        <v>34.5</v>
      </c>
      <c r="L29" s="22">
        <v>34.5</v>
      </c>
      <c r="M29" s="22">
        <v>34.5</v>
      </c>
      <c r="N29" s="19"/>
      <c r="O29" s="20"/>
    </row>
    <row r="30" spans="1:15" x14ac:dyDescent="0.25">
      <c r="A30" s="18" t="s">
        <v>26</v>
      </c>
      <c r="B30" s="23">
        <f>IF(B28=0,0,IF(B28&gt;15,B28/20*11.5,B28/20*5.75))</f>
        <v>0</v>
      </c>
      <c r="C30" s="23">
        <f t="shared" ref="C30:M30" si="8">IF(C28=0,0,IF(C28&gt;15,C28/20*11.5,C28/20*5.75))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  <c r="K30" s="23">
        <f t="shared" si="8"/>
        <v>0</v>
      </c>
      <c r="L30" s="23">
        <f t="shared" si="8"/>
        <v>0</v>
      </c>
      <c r="M30" s="23">
        <f t="shared" si="8"/>
        <v>0</v>
      </c>
      <c r="N30" s="19"/>
      <c r="O30" s="20"/>
    </row>
    <row r="31" spans="1:15" ht="15.75" thickBot="1" x14ac:dyDescent="0.3">
      <c r="A31" s="24" t="s">
        <v>24</v>
      </c>
      <c r="B31" s="26">
        <f t="shared" ref="B31:M31" si="9">IF(B28=0,0,SUM(B29:B30))</f>
        <v>0</v>
      </c>
      <c r="C31" s="26">
        <f t="shared" si="9"/>
        <v>0</v>
      </c>
      <c r="D31" s="26">
        <f t="shared" si="9"/>
        <v>0</v>
      </c>
      <c r="E31" s="23">
        <f t="shared" si="9"/>
        <v>0</v>
      </c>
      <c r="F31" s="23">
        <f t="shared" si="9"/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47">
        <f t="shared" si="9"/>
        <v>0</v>
      </c>
      <c r="L31" s="25">
        <f t="shared" si="9"/>
        <v>0</v>
      </c>
      <c r="M31" s="28">
        <f t="shared" si="9"/>
        <v>0</v>
      </c>
      <c r="N31" s="29">
        <f>SUM(B31:M31)</f>
        <v>0</v>
      </c>
      <c r="O31" s="20"/>
    </row>
    <row r="32" spans="1:15" ht="15.75" thickTop="1" x14ac:dyDescent="0.25">
      <c r="A32" s="48" t="s">
        <v>30</v>
      </c>
      <c r="B32" s="41" t="s">
        <v>25</v>
      </c>
      <c r="C32" s="31"/>
      <c r="D32" s="32"/>
      <c r="E32" s="49">
        <f>IF(B34=0,0,1)+IF(C34=0,0,1)+IF(D34=0,0,1)+IF(E34=0,0,1)+IF(F34=0,0,1)+IF(G34=0,0,1)+IF(H34=0,0,1)+IF(I34=0,0,1)+IF(J34=0,0,1)+IF(K34=0,0,1)+IF(L34=0,0,1)+IF(M34=0,0,1)</f>
        <v>0</v>
      </c>
      <c r="F32" s="50" t="s">
        <v>6</v>
      </c>
      <c r="G32" s="32"/>
      <c r="H32" s="32"/>
      <c r="I32" s="32"/>
      <c r="J32" s="32"/>
      <c r="K32" s="32"/>
      <c r="L32" s="32"/>
      <c r="M32" s="35"/>
      <c r="N32" s="36"/>
      <c r="O32" s="20"/>
    </row>
    <row r="33" spans="1:15" x14ac:dyDescent="0.25">
      <c r="A33" s="18" t="s">
        <v>7</v>
      </c>
      <c r="B33" s="278" t="s">
        <v>8</v>
      </c>
      <c r="C33" s="278" t="s">
        <v>9</v>
      </c>
      <c r="D33" s="278" t="s">
        <v>10</v>
      </c>
      <c r="E33" s="278" t="s">
        <v>11</v>
      </c>
      <c r="F33" s="278" t="s">
        <v>12</v>
      </c>
      <c r="G33" s="278" t="s">
        <v>13</v>
      </c>
      <c r="H33" s="278" t="s">
        <v>14</v>
      </c>
      <c r="I33" s="278" t="s">
        <v>15</v>
      </c>
      <c r="J33" s="278" t="s">
        <v>16</v>
      </c>
      <c r="K33" s="279" t="s">
        <v>17</v>
      </c>
      <c r="L33" s="278" t="s">
        <v>18</v>
      </c>
      <c r="M33" s="281" t="s">
        <v>19</v>
      </c>
      <c r="N33" s="19"/>
      <c r="O33" s="20" t="s">
        <v>28</v>
      </c>
    </row>
    <row r="34" spans="1:15" x14ac:dyDescent="0.25">
      <c r="A34" s="18" t="s">
        <v>21</v>
      </c>
      <c r="B34" s="278">
        <v>0</v>
      </c>
      <c r="C34" s="278">
        <v>0</v>
      </c>
      <c r="D34" s="278">
        <v>0</v>
      </c>
      <c r="E34" s="278">
        <v>0</v>
      </c>
      <c r="F34" s="278">
        <v>0</v>
      </c>
      <c r="G34" s="278">
        <v>0</v>
      </c>
      <c r="H34" s="278">
        <v>0</v>
      </c>
      <c r="I34" s="278">
        <v>0</v>
      </c>
      <c r="J34" s="278">
        <v>0</v>
      </c>
      <c r="K34" s="279">
        <v>0</v>
      </c>
      <c r="L34" s="278">
        <v>0</v>
      </c>
      <c r="M34" s="281">
        <v>0</v>
      </c>
      <c r="N34" s="21">
        <f>SUM(B34:M34)</f>
        <v>0</v>
      </c>
      <c r="O34" s="20"/>
    </row>
    <row r="35" spans="1:15" x14ac:dyDescent="0.25">
      <c r="A35" s="18" t="s">
        <v>22</v>
      </c>
      <c r="B35" s="22">
        <v>33.5</v>
      </c>
      <c r="C35" s="22">
        <v>33.5</v>
      </c>
      <c r="D35" s="22">
        <v>33.5</v>
      </c>
      <c r="E35" s="22">
        <v>33.5</v>
      </c>
      <c r="F35" s="22">
        <v>33.5</v>
      </c>
      <c r="G35" s="22">
        <v>33.5</v>
      </c>
      <c r="H35" s="22">
        <v>33.5</v>
      </c>
      <c r="I35" s="22">
        <v>33.5</v>
      </c>
      <c r="J35" s="22">
        <v>33.5</v>
      </c>
      <c r="K35" s="22">
        <v>33.5</v>
      </c>
      <c r="L35" s="22">
        <v>33.5</v>
      </c>
      <c r="M35" s="22">
        <v>33.5</v>
      </c>
      <c r="N35" s="19"/>
      <c r="O35" s="20"/>
    </row>
    <row r="36" spans="1:15" x14ac:dyDescent="0.25">
      <c r="A36" s="18" t="s">
        <v>26</v>
      </c>
      <c r="B36" s="23">
        <f>IF(B34=0,0,IF(B34&gt;18,B34/24*11.5,B34/24*5.75))</f>
        <v>0</v>
      </c>
      <c r="C36" s="23">
        <f t="shared" ref="C36:M36" si="10">IF(C34=0,0,IF(C34&gt;18,C34/24*11.5,C34/24*5.75))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  <c r="K36" s="23">
        <f t="shared" si="10"/>
        <v>0</v>
      </c>
      <c r="L36" s="23">
        <f t="shared" si="10"/>
        <v>0</v>
      </c>
      <c r="M36" s="23">
        <f t="shared" si="10"/>
        <v>0</v>
      </c>
      <c r="N36" s="19"/>
      <c r="O36" s="20"/>
    </row>
    <row r="37" spans="1:15" ht="15.75" thickBot="1" x14ac:dyDescent="0.3">
      <c r="A37" s="51" t="s">
        <v>24</v>
      </c>
      <c r="B37" s="52">
        <f t="shared" ref="B37:M37" si="11">IF(B34=0,0,SUM(B35:B36))</f>
        <v>0</v>
      </c>
      <c r="C37" s="52">
        <f t="shared" si="11"/>
        <v>0</v>
      </c>
      <c r="D37" s="52">
        <f t="shared" si="11"/>
        <v>0</v>
      </c>
      <c r="E37" s="52">
        <f t="shared" si="11"/>
        <v>0</v>
      </c>
      <c r="F37" s="52">
        <f t="shared" si="11"/>
        <v>0</v>
      </c>
      <c r="G37" s="52">
        <f t="shared" si="11"/>
        <v>0</v>
      </c>
      <c r="H37" s="52">
        <f t="shared" si="11"/>
        <v>0</v>
      </c>
      <c r="I37" s="52">
        <f t="shared" si="11"/>
        <v>0</v>
      </c>
      <c r="J37" s="52">
        <f t="shared" si="11"/>
        <v>0</v>
      </c>
      <c r="K37" s="53">
        <f t="shared" si="11"/>
        <v>0</v>
      </c>
      <c r="L37" s="53">
        <f t="shared" si="11"/>
        <v>0</v>
      </c>
      <c r="M37" s="53">
        <f t="shared" si="11"/>
        <v>0</v>
      </c>
      <c r="N37" s="54">
        <f>SUM(B37:M37)</f>
        <v>0</v>
      </c>
      <c r="O37" s="20"/>
    </row>
    <row r="38" spans="1:15" ht="15.75" thickTop="1" x14ac:dyDescent="0.25">
      <c r="A38" s="55" t="s">
        <v>31</v>
      </c>
      <c r="B38" s="265">
        <f>E2+E8+E14+E20+E26+E32</f>
        <v>0</v>
      </c>
      <c r="C38" s="56"/>
      <c r="D38" s="56"/>
      <c r="E38" s="56"/>
      <c r="F38" s="56"/>
      <c r="G38" s="56"/>
      <c r="H38" s="56"/>
      <c r="I38" s="56"/>
      <c r="J38" s="56"/>
      <c r="K38" s="57"/>
      <c r="L38" s="57"/>
      <c r="M38" s="57" t="s">
        <v>32</v>
      </c>
      <c r="N38" s="267">
        <f>N7+N13+N19+N25+N31+N37</f>
        <v>0</v>
      </c>
      <c r="O38" s="17"/>
    </row>
    <row r="39" spans="1:15" x14ac:dyDescent="0.25">
      <c r="A39" s="58" t="s">
        <v>33</v>
      </c>
      <c r="B39" s="266">
        <f>N4+N10+N16+N22+N28+N34</f>
        <v>0</v>
      </c>
      <c r="C39" s="59"/>
      <c r="D39" s="59"/>
      <c r="E39" s="59"/>
      <c r="F39" s="59"/>
      <c r="G39" s="59"/>
      <c r="H39" s="59"/>
      <c r="I39" s="59"/>
      <c r="J39" s="59"/>
      <c r="K39" s="60"/>
      <c r="L39" s="60"/>
      <c r="M39" s="60"/>
      <c r="N39" s="61"/>
      <c r="O39" s="17"/>
    </row>
    <row r="40" spans="1:15" ht="15.75" thickBot="1" x14ac:dyDescent="0.3">
      <c r="A40" s="51"/>
      <c r="B40" s="62"/>
      <c r="C40" s="62"/>
      <c r="D40" s="62"/>
      <c r="E40" s="62"/>
      <c r="F40" s="62"/>
      <c r="G40" s="62"/>
      <c r="H40" s="62"/>
      <c r="I40" s="62"/>
      <c r="J40" s="62"/>
      <c r="K40" s="63"/>
      <c r="L40" s="63"/>
      <c r="M40" s="63" t="s">
        <v>34</v>
      </c>
      <c r="N40" s="268">
        <f>SUM(B6:M6)+SUM(B12:M12)+SUM(B18:M18)+SUM(B24:M24)+SUM(B30:M30)+SUM(B36:M36)</f>
        <v>0</v>
      </c>
      <c r="O40" s="20"/>
    </row>
    <row r="41" spans="1:15" ht="15.75" thickTop="1" x14ac:dyDescent="0.25"/>
  </sheetData>
  <protectedRanges>
    <protectedRange sqref="B4 B10:M10 E16:M16 B28:M28 B34:M34 B16 B22:M22" name="Effectif"/>
    <protectedRange sqref="B3:M3 B9:M9 B15:M15 B21:M21 B27:M27 B33:M33" name="Nom Division"/>
  </protectedRange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N11" sqref="N11"/>
    </sheetView>
  </sheetViews>
  <sheetFormatPr baseColWidth="10" defaultRowHeight="15" x14ac:dyDescent="0.25"/>
  <cols>
    <col min="1" max="1" width="15.42578125" bestFit="1" customWidth="1"/>
  </cols>
  <sheetData>
    <row r="1" spans="1:12" ht="16.5" thickTop="1" thickBot="1" x14ac:dyDescent="0.3">
      <c r="A1" s="65" t="s">
        <v>35</v>
      </c>
      <c r="B1" s="275" t="s">
        <v>122</v>
      </c>
      <c r="C1" s="5"/>
      <c r="D1" s="5"/>
      <c r="E1" s="66"/>
      <c r="F1" s="66"/>
      <c r="G1" s="66"/>
      <c r="H1" s="66"/>
      <c r="I1" s="66" t="s">
        <v>2</v>
      </c>
      <c r="J1" s="66"/>
      <c r="K1" s="66"/>
      <c r="L1" s="67" t="s">
        <v>36</v>
      </c>
    </row>
    <row r="2" spans="1:12" ht="16.5" thickTop="1" thickBot="1" x14ac:dyDescent="0.3">
      <c r="A2" s="68" t="s">
        <v>49</v>
      </c>
      <c r="B2" s="69"/>
      <c r="C2" s="70"/>
      <c r="D2" s="71"/>
      <c r="E2" s="71" t="s">
        <v>37</v>
      </c>
      <c r="F2" s="71"/>
      <c r="G2" s="71"/>
      <c r="H2" s="71"/>
      <c r="I2" s="71"/>
      <c r="J2" s="71"/>
      <c r="K2" s="72"/>
      <c r="L2" s="73"/>
    </row>
    <row r="3" spans="1:12" x14ac:dyDescent="0.25">
      <c r="A3" s="74" t="s">
        <v>38</v>
      </c>
      <c r="B3" s="75"/>
      <c r="C3" s="32"/>
      <c r="D3" s="32"/>
      <c r="E3" s="33">
        <f>IF(B5=0,0,1)+IF(C5=0,0,1)+IF(D5=0,0,1)+IF(E5=0,0,1)+IF(F5=0,0,1)+IF(G5=0,0,1)+IF(H5=0,0,1)+IF(I5=0,0,1)+IF(J5=0,0,1)+IF(K5=0,0,1)</f>
        <v>0</v>
      </c>
      <c r="F3" s="76" t="s">
        <v>6</v>
      </c>
      <c r="G3" s="32"/>
      <c r="H3" s="32"/>
      <c r="I3" s="32"/>
      <c r="J3" s="32"/>
      <c r="K3" s="35"/>
      <c r="L3" s="77"/>
    </row>
    <row r="4" spans="1:12" x14ac:dyDescent="0.25">
      <c r="A4" s="78" t="s">
        <v>7</v>
      </c>
      <c r="B4" s="282" t="s">
        <v>8</v>
      </c>
      <c r="C4" s="278" t="s">
        <v>9</v>
      </c>
      <c r="D4" s="278" t="s">
        <v>10</v>
      </c>
      <c r="E4" s="283" t="s">
        <v>11</v>
      </c>
      <c r="F4" s="284" t="s">
        <v>12</v>
      </c>
      <c r="G4" s="278" t="s">
        <v>13</v>
      </c>
      <c r="H4" s="278" t="s">
        <v>14</v>
      </c>
      <c r="I4" s="278" t="s">
        <v>15</v>
      </c>
      <c r="J4" s="278" t="s">
        <v>16</v>
      </c>
      <c r="K4" s="279" t="s">
        <v>17</v>
      </c>
      <c r="L4" s="79"/>
    </row>
    <row r="5" spans="1:12" x14ac:dyDescent="0.25">
      <c r="A5" s="78" t="s">
        <v>21</v>
      </c>
      <c r="B5" s="282">
        <v>0</v>
      </c>
      <c r="C5" s="278">
        <v>0</v>
      </c>
      <c r="D5" s="278">
        <v>0</v>
      </c>
      <c r="E5" s="278">
        <v>0</v>
      </c>
      <c r="F5" s="278">
        <v>0</v>
      </c>
      <c r="G5" s="278">
        <v>0</v>
      </c>
      <c r="H5" s="278">
        <v>0</v>
      </c>
      <c r="I5" s="278">
        <v>0</v>
      </c>
      <c r="J5" s="278">
        <v>0</v>
      </c>
      <c r="K5" s="279">
        <v>0</v>
      </c>
      <c r="L5" s="80">
        <f>SUM(B5:K5)</f>
        <v>0</v>
      </c>
    </row>
    <row r="6" spans="1:12" ht="15.75" thickBot="1" x14ac:dyDescent="0.3">
      <c r="A6" s="81" t="s">
        <v>39</v>
      </c>
      <c r="B6" s="82">
        <f>IF(B5&gt;17,31+6+17,IF(16&lt;=B5,31+6+10.5,IF(B5=0,0,31+6)))</f>
        <v>0</v>
      </c>
      <c r="C6" s="82">
        <f t="shared" ref="C6:K6" si="0">IF(C5&gt;17,31+6+17,IF(16&lt;=C5,31+6+10.5,IF(C5=0,0,31+6)))</f>
        <v>0</v>
      </c>
      <c r="D6" s="82">
        <f t="shared" si="0"/>
        <v>0</v>
      </c>
      <c r="E6" s="82">
        <f t="shared" si="0"/>
        <v>0</v>
      </c>
      <c r="F6" s="82">
        <f t="shared" si="0"/>
        <v>0</v>
      </c>
      <c r="G6" s="82">
        <f t="shared" si="0"/>
        <v>0</v>
      </c>
      <c r="H6" s="82">
        <f t="shared" si="0"/>
        <v>0</v>
      </c>
      <c r="I6" s="82">
        <f t="shared" si="0"/>
        <v>0</v>
      </c>
      <c r="J6" s="82">
        <f t="shared" si="0"/>
        <v>0</v>
      </c>
      <c r="K6" s="82">
        <f t="shared" si="0"/>
        <v>0</v>
      </c>
      <c r="L6" s="83">
        <f>SUM(B6:K6)</f>
        <v>0</v>
      </c>
    </row>
    <row r="7" spans="1:12" x14ac:dyDescent="0.25">
      <c r="A7" s="74" t="s">
        <v>40</v>
      </c>
      <c r="B7" s="75"/>
      <c r="C7" s="32"/>
      <c r="D7" s="32"/>
      <c r="E7" s="33">
        <f>IF(B9=0,0,1)+IF(C9=0,0,1)+IF(D9=0,0,1)+IF(E9=0,0,1)+IF(F9=0,0,1)+IF(G9=0,0,1)+IF(H9=0,0,1)+IF(I9=0,0,1)+IF(J9=0,0,1)+IF(K9=0,0,1)</f>
        <v>0</v>
      </c>
      <c r="F7" s="76" t="s">
        <v>6</v>
      </c>
      <c r="G7" s="32"/>
      <c r="H7" s="32"/>
      <c r="I7" s="32"/>
      <c r="J7" s="32"/>
      <c r="K7" s="35"/>
      <c r="L7" s="77"/>
    </row>
    <row r="8" spans="1:12" x14ac:dyDescent="0.25">
      <c r="A8" s="78" t="s">
        <v>7</v>
      </c>
      <c r="B8" s="282" t="s">
        <v>8</v>
      </c>
      <c r="C8" s="278" t="s">
        <v>9</v>
      </c>
      <c r="D8" s="278" t="s">
        <v>10</v>
      </c>
      <c r="E8" s="283" t="s">
        <v>11</v>
      </c>
      <c r="F8" s="284" t="s">
        <v>12</v>
      </c>
      <c r="G8" s="278" t="s">
        <v>13</v>
      </c>
      <c r="H8" s="278" t="s">
        <v>14</v>
      </c>
      <c r="I8" s="278" t="s">
        <v>15</v>
      </c>
      <c r="J8" s="278" t="s">
        <v>16</v>
      </c>
      <c r="K8" s="279" t="s">
        <v>17</v>
      </c>
      <c r="L8" s="79"/>
    </row>
    <row r="9" spans="1:12" x14ac:dyDescent="0.25">
      <c r="A9" s="78" t="s">
        <v>21</v>
      </c>
      <c r="B9" s="282">
        <v>0</v>
      </c>
      <c r="C9" s="278">
        <v>0</v>
      </c>
      <c r="D9" s="278">
        <v>0</v>
      </c>
      <c r="E9" s="278">
        <v>0</v>
      </c>
      <c r="F9" s="278">
        <v>0</v>
      </c>
      <c r="G9" s="278">
        <v>0</v>
      </c>
      <c r="H9" s="278">
        <v>0</v>
      </c>
      <c r="I9" s="278">
        <v>0</v>
      </c>
      <c r="J9" s="278">
        <v>0</v>
      </c>
      <c r="K9" s="279">
        <v>0</v>
      </c>
      <c r="L9" s="80">
        <f>SUM(B9:K9)</f>
        <v>0</v>
      </c>
    </row>
    <row r="10" spans="1:12" ht="15.75" thickBot="1" x14ac:dyDescent="0.3">
      <c r="A10" s="84" t="s">
        <v>39</v>
      </c>
      <c r="B10" s="85">
        <f>IF(B9&gt;18,33+20,IF(16&lt;=B9,33+14,IF(B9=0,0,33)))</f>
        <v>0</v>
      </c>
      <c r="C10" s="85">
        <f t="shared" ref="C10:K10" si="1">IF(C9&gt;18,33+20,IF(16&lt;=C9,33+14,IF(C9=0,0,33)))</f>
        <v>0</v>
      </c>
      <c r="D10" s="85">
        <f t="shared" si="1"/>
        <v>0</v>
      </c>
      <c r="E10" s="85">
        <f t="shared" si="1"/>
        <v>0</v>
      </c>
      <c r="F10" s="85">
        <f t="shared" si="1"/>
        <v>0</v>
      </c>
      <c r="G10" s="85">
        <f t="shared" si="1"/>
        <v>0</v>
      </c>
      <c r="H10" s="85">
        <f t="shared" si="1"/>
        <v>0</v>
      </c>
      <c r="I10" s="85">
        <f t="shared" si="1"/>
        <v>0</v>
      </c>
      <c r="J10" s="85">
        <f t="shared" si="1"/>
        <v>0</v>
      </c>
      <c r="K10" s="85">
        <f t="shared" si="1"/>
        <v>0</v>
      </c>
      <c r="L10" s="64">
        <f>SUM(B10:K10)</f>
        <v>0</v>
      </c>
    </row>
    <row r="11" spans="1:12" ht="16.5" thickTop="1" thickBot="1" x14ac:dyDescent="0.3">
      <c r="A11" s="68"/>
      <c r="B11" s="69"/>
      <c r="C11" s="70"/>
      <c r="D11" s="86"/>
      <c r="E11" s="86" t="s">
        <v>41</v>
      </c>
      <c r="F11" s="86"/>
      <c r="G11" s="86"/>
      <c r="H11" s="86"/>
      <c r="I11" s="86" t="s">
        <v>42</v>
      </c>
      <c r="J11" s="86"/>
      <c r="K11" s="87"/>
      <c r="L11" s="73"/>
    </row>
    <row r="12" spans="1:12" x14ac:dyDescent="0.25">
      <c r="A12" s="74" t="s">
        <v>38</v>
      </c>
      <c r="B12" s="75"/>
      <c r="C12" s="32"/>
      <c r="D12" s="32"/>
      <c r="E12" s="33">
        <f>IF(B14=0,0,1)+IF(C14=0,0,1)+IF(D14=0,0,1)+IF(E14=0,0,1)+IF(F14=0,0,1)+IF(G14=0,0,1)+IF(H14=0,0,1)+IF(I14=0,0,1)+IF(J14=0,0,1)+IF(K14=0,0,1)</f>
        <v>0</v>
      </c>
      <c r="F12" s="76" t="s">
        <v>6</v>
      </c>
      <c r="G12" s="32"/>
      <c r="H12" s="32"/>
      <c r="I12" s="32"/>
      <c r="J12" s="32"/>
      <c r="K12" s="35"/>
      <c r="L12" s="77"/>
    </row>
    <row r="13" spans="1:12" x14ac:dyDescent="0.25">
      <c r="A13" s="78" t="s">
        <v>7</v>
      </c>
      <c r="B13" s="278" t="s">
        <v>8</v>
      </c>
      <c r="C13" s="278" t="s">
        <v>9</v>
      </c>
      <c r="D13" s="278" t="s">
        <v>10</v>
      </c>
      <c r="E13" s="278" t="s">
        <v>11</v>
      </c>
      <c r="F13" s="284" t="s">
        <v>12</v>
      </c>
      <c r="G13" s="278" t="s">
        <v>13</v>
      </c>
      <c r="H13" s="278" t="s">
        <v>14</v>
      </c>
      <c r="I13" s="278" t="s">
        <v>15</v>
      </c>
      <c r="J13" s="278" t="s">
        <v>16</v>
      </c>
      <c r="K13" s="279" t="s">
        <v>17</v>
      </c>
      <c r="L13" s="79"/>
    </row>
    <row r="14" spans="1:12" x14ac:dyDescent="0.25">
      <c r="A14" s="78" t="s">
        <v>21</v>
      </c>
      <c r="B14" s="282">
        <v>0</v>
      </c>
      <c r="C14" s="282">
        <v>0</v>
      </c>
      <c r="D14" s="282">
        <v>0</v>
      </c>
      <c r="E14" s="282">
        <v>0</v>
      </c>
      <c r="F14" s="282">
        <v>0</v>
      </c>
      <c r="G14" s="282">
        <v>0</v>
      </c>
      <c r="H14" s="282">
        <v>0</v>
      </c>
      <c r="I14" s="282">
        <v>0</v>
      </c>
      <c r="J14" s="282">
        <v>0</v>
      </c>
      <c r="K14" s="282">
        <v>0</v>
      </c>
      <c r="L14" s="80">
        <f>SUM(B14:K14)</f>
        <v>0</v>
      </c>
    </row>
    <row r="15" spans="1:12" ht="15.75" thickBot="1" x14ac:dyDescent="0.3">
      <c r="A15" s="81" t="s">
        <v>39</v>
      </c>
      <c r="B15" s="82">
        <f>IF(B14&gt;17,31+6+15,IF(16&lt;=B14,31+6+10.5,IF(11&lt;=B14,31+6+9.5,IF(B14=0,0,31+6))))</f>
        <v>0</v>
      </c>
      <c r="C15" s="82">
        <f t="shared" ref="C15:K15" si="2">IF(C14&gt;17,31+6+15,IF(16&lt;=C14,31+6+10.5,IF(11&lt;=C14,31+6+9.5,IF(C14=0,0,31+6))))</f>
        <v>0</v>
      </c>
      <c r="D15" s="82">
        <f t="shared" si="2"/>
        <v>0</v>
      </c>
      <c r="E15" s="82">
        <f t="shared" si="2"/>
        <v>0</v>
      </c>
      <c r="F15" s="82">
        <f t="shared" si="2"/>
        <v>0</v>
      </c>
      <c r="G15" s="82">
        <f t="shared" si="2"/>
        <v>0</v>
      </c>
      <c r="H15" s="82">
        <f t="shared" si="2"/>
        <v>0</v>
      </c>
      <c r="I15" s="82">
        <f t="shared" si="2"/>
        <v>0</v>
      </c>
      <c r="J15" s="82">
        <f t="shared" si="2"/>
        <v>0</v>
      </c>
      <c r="K15" s="82">
        <f t="shared" si="2"/>
        <v>0</v>
      </c>
      <c r="L15" s="83">
        <f>SUM(B15:K15)</f>
        <v>0</v>
      </c>
    </row>
    <row r="16" spans="1:12" x14ac:dyDescent="0.25">
      <c r="A16" s="74" t="s">
        <v>40</v>
      </c>
      <c r="B16" s="75"/>
      <c r="C16" s="32"/>
      <c r="D16" s="32"/>
      <c r="E16" s="33">
        <f>IF(B18=0,0,1)+IF(C18=0,0,1)+IF(D18=0,0,1)+IF(E18=0,0,1)+IF(F18=0,0,1)+IF(G18=0,0,1)+IF(H18=0,0,1)+IF(I18=0,0,1)+IF(J18=0,0,1)+IF(K18=0,0,1)</f>
        <v>0</v>
      </c>
      <c r="F16" s="76" t="s">
        <v>6</v>
      </c>
      <c r="G16" s="32"/>
      <c r="H16" s="32"/>
      <c r="I16" s="32"/>
      <c r="J16" s="32"/>
      <c r="K16" s="35"/>
      <c r="L16" s="77"/>
    </row>
    <row r="17" spans="1:12" x14ac:dyDescent="0.25">
      <c r="A17" s="78" t="s">
        <v>7</v>
      </c>
      <c r="B17" s="278" t="s">
        <v>8</v>
      </c>
      <c r="C17" s="278" t="s">
        <v>9</v>
      </c>
      <c r="D17" s="278" t="s">
        <v>10</v>
      </c>
      <c r="E17" s="278" t="s">
        <v>11</v>
      </c>
      <c r="F17" s="284" t="s">
        <v>12</v>
      </c>
      <c r="G17" s="278" t="s">
        <v>13</v>
      </c>
      <c r="H17" s="278" t="s">
        <v>14</v>
      </c>
      <c r="I17" s="278" t="s">
        <v>15</v>
      </c>
      <c r="J17" s="278" t="s">
        <v>16</v>
      </c>
      <c r="K17" s="279" t="s">
        <v>17</v>
      </c>
      <c r="L17" s="79"/>
    </row>
    <row r="18" spans="1:12" x14ac:dyDescent="0.25">
      <c r="A18" s="78" t="s">
        <v>21</v>
      </c>
      <c r="B18" s="282">
        <v>0</v>
      </c>
      <c r="C18" s="278">
        <v>0</v>
      </c>
      <c r="D18" s="278">
        <v>0</v>
      </c>
      <c r="E18" s="278">
        <v>0</v>
      </c>
      <c r="F18" s="278">
        <v>0</v>
      </c>
      <c r="G18" s="278">
        <v>0</v>
      </c>
      <c r="H18" s="278">
        <v>0</v>
      </c>
      <c r="I18" s="278">
        <v>0</v>
      </c>
      <c r="J18" s="278">
        <v>0</v>
      </c>
      <c r="K18" s="279">
        <v>0</v>
      </c>
      <c r="L18" s="80">
        <f>SUM(B18:K18)</f>
        <v>0</v>
      </c>
    </row>
    <row r="19" spans="1:12" ht="15.75" thickBot="1" x14ac:dyDescent="0.3">
      <c r="A19" s="84" t="s">
        <v>39</v>
      </c>
      <c r="B19" s="85">
        <f>IF(B18&gt;18,33+20,IF(16&lt;=B18,33+14,IF(11&lt;=B18,33+13,IF(B18=0,0,31+6))))</f>
        <v>0</v>
      </c>
      <c r="C19" s="85">
        <f t="shared" ref="C19:K19" si="3">IF(C18&gt;18,33+20,IF(16&lt;=C18,33+14,IF(11&lt;=C18,33+13,IF(C18=0,0,31+6))))</f>
        <v>0</v>
      </c>
      <c r="D19" s="85">
        <f t="shared" si="3"/>
        <v>0</v>
      </c>
      <c r="E19" s="85">
        <f t="shared" si="3"/>
        <v>0</v>
      </c>
      <c r="F19" s="85">
        <f t="shared" si="3"/>
        <v>0</v>
      </c>
      <c r="G19" s="85">
        <f t="shared" si="3"/>
        <v>0</v>
      </c>
      <c r="H19" s="85">
        <f t="shared" si="3"/>
        <v>0</v>
      </c>
      <c r="I19" s="85">
        <f t="shared" si="3"/>
        <v>0</v>
      </c>
      <c r="J19" s="85">
        <f t="shared" si="3"/>
        <v>0</v>
      </c>
      <c r="K19" s="85">
        <f t="shared" si="3"/>
        <v>0</v>
      </c>
      <c r="L19" s="64">
        <f>SUM(B19:K19)</f>
        <v>0</v>
      </c>
    </row>
    <row r="20" spans="1:12" ht="16.5" thickTop="1" thickBot="1" x14ac:dyDescent="0.3">
      <c r="A20" s="68"/>
      <c r="B20" s="69"/>
      <c r="C20" s="70"/>
      <c r="D20" s="86"/>
      <c r="E20" s="86" t="s">
        <v>43</v>
      </c>
      <c r="F20" s="86"/>
      <c r="G20" s="86"/>
      <c r="H20" s="86"/>
      <c r="I20" s="86" t="s">
        <v>44</v>
      </c>
      <c r="J20" s="86"/>
      <c r="K20" s="87"/>
      <c r="L20" s="73"/>
    </row>
    <row r="21" spans="1:12" x14ac:dyDescent="0.25">
      <c r="A21" s="74" t="s">
        <v>38</v>
      </c>
      <c r="B21" s="75"/>
      <c r="C21" s="32"/>
      <c r="D21" s="32"/>
      <c r="E21" s="33">
        <f>IF(B23=0,0,1)+IF(C23=0,0,1)+IF(D23=0,0,1)+IF(E23=0,0,1)+IF(F23=0,0,1)+IF(G23=0,0,1)+IF(H23=0,0,1)+IF(I23=0,0,1)+IF(J23=0,0,1)+IF(K23=0,0,1)</f>
        <v>0</v>
      </c>
      <c r="F21" s="76" t="s">
        <v>6</v>
      </c>
      <c r="G21" s="32"/>
      <c r="H21" s="32"/>
      <c r="I21" s="32"/>
      <c r="J21" s="32"/>
      <c r="K21" s="35"/>
      <c r="L21" s="77"/>
    </row>
    <row r="22" spans="1:12" x14ac:dyDescent="0.25">
      <c r="A22" s="78" t="s">
        <v>7</v>
      </c>
      <c r="B22" s="278" t="s">
        <v>8</v>
      </c>
      <c r="C22" s="278" t="s">
        <v>9</v>
      </c>
      <c r="D22" s="278" t="s">
        <v>10</v>
      </c>
      <c r="E22" s="278" t="s">
        <v>11</v>
      </c>
      <c r="F22" s="284" t="s">
        <v>12</v>
      </c>
      <c r="G22" s="278" t="s">
        <v>13</v>
      </c>
      <c r="H22" s="278" t="s">
        <v>14</v>
      </c>
      <c r="I22" s="278" t="s">
        <v>15</v>
      </c>
      <c r="J22" s="278" t="s">
        <v>16</v>
      </c>
      <c r="K22" s="279" t="s">
        <v>17</v>
      </c>
      <c r="L22" s="79"/>
    </row>
    <row r="23" spans="1:12" x14ac:dyDescent="0.25">
      <c r="A23" s="78" t="s">
        <v>21</v>
      </c>
      <c r="B23" s="282">
        <v>0</v>
      </c>
      <c r="C23" s="282">
        <v>0</v>
      </c>
      <c r="D23" s="282">
        <v>0</v>
      </c>
      <c r="E23" s="282">
        <v>0</v>
      </c>
      <c r="F23" s="282">
        <v>0</v>
      </c>
      <c r="G23" s="282">
        <v>0</v>
      </c>
      <c r="H23" s="282">
        <v>0</v>
      </c>
      <c r="I23" s="282">
        <v>0</v>
      </c>
      <c r="J23" s="282">
        <v>0</v>
      </c>
      <c r="K23" s="282">
        <v>0</v>
      </c>
      <c r="L23" s="80">
        <f>SUM(B23:K23)</f>
        <v>0</v>
      </c>
    </row>
    <row r="24" spans="1:12" ht="15.75" thickBot="1" x14ac:dyDescent="0.3">
      <c r="A24" s="81" t="s">
        <v>39</v>
      </c>
      <c r="B24" s="82">
        <f>IF(B23&gt;17,31+6+36,IF(16&lt;=B23,31+6+20,IF(11&lt;=B23,31+6+19,IF(6&lt;=B23,31+6+9.5,IF(B23=0,0,31+6)))))</f>
        <v>0</v>
      </c>
      <c r="C24" s="82">
        <f t="shared" ref="C24:K24" si="4">IF(C23&gt;17,31+6+36,IF(16&lt;=C23,31+6+20,IF(11&lt;=C23,31+6+19,IF(6&lt;=C23,31+6+9.5,IF(C23=0,0,31+6)))))</f>
        <v>0</v>
      </c>
      <c r="D24" s="82">
        <f t="shared" si="4"/>
        <v>0</v>
      </c>
      <c r="E24" s="82">
        <f t="shared" si="4"/>
        <v>0</v>
      </c>
      <c r="F24" s="82">
        <f t="shared" si="4"/>
        <v>0</v>
      </c>
      <c r="G24" s="82">
        <f t="shared" si="4"/>
        <v>0</v>
      </c>
      <c r="H24" s="82">
        <f t="shared" si="4"/>
        <v>0</v>
      </c>
      <c r="I24" s="82">
        <f t="shared" si="4"/>
        <v>0</v>
      </c>
      <c r="J24" s="82">
        <f t="shared" si="4"/>
        <v>0</v>
      </c>
      <c r="K24" s="82">
        <f t="shared" si="4"/>
        <v>0</v>
      </c>
      <c r="L24" s="83">
        <f>SUM(B24:K24)</f>
        <v>0</v>
      </c>
    </row>
    <row r="25" spans="1:12" x14ac:dyDescent="0.25">
      <c r="A25" s="74" t="s">
        <v>40</v>
      </c>
      <c r="B25" s="75"/>
      <c r="C25" s="32"/>
      <c r="D25" s="32"/>
      <c r="E25" s="33">
        <f>IF(B27=0,0,1)+IF(C27=0,0,1)+IF(D27=0,0,1)+IF(E27=0,0,1)+IF(F27=0,0,1)+IF(G27=0,0,1)+IF(H27=0,0,1)+IF(I27=0,0,1)+IF(J27=0,0,1)+IF(K27=0,0,1)</f>
        <v>0</v>
      </c>
      <c r="F25" s="76" t="s">
        <v>6</v>
      </c>
      <c r="G25" s="32"/>
      <c r="H25" s="32"/>
      <c r="I25" s="32"/>
      <c r="J25" s="32"/>
      <c r="K25" s="35"/>
      <c r="L25" s="77"/>
    </row>
    <row r="26" spans="1:12" x14ac:dyDescent="0.25">
      <c r="A26" s="78" t="s">
        <v>7</v>
      </c>
      <c r="B26" s="278" t="s">
        <v>8</v>
      </c>
      <c r="C26" s="278" t="s">
        <v>9</v>
      </c>
      <c r="D26" s="278" t="s">
        <v>10</v>
      </c>
      <c r="E26" s="278" t="s">
        <v>11</v>
      </c>
      <c r="F26" s="284" t="s">
        <v>12</v>
      </c>
      <c r="G26" s="278" t="s">
        <v>13</v>
      </c>
      <c r="H26" s="278" t="s">
        <v>14</v>
      </c>
      <c r="I26" s="278" t="s">
        <v>15</v>
      </c>
      <c r="J26" s="278" t="s">
        <v>16</v>
      </c>
      <c r="K26" s="279" t="s">
        <v>17</v>
      </c>
      <c r="L26" s="79"/>
    </row>
    <row r="27" spans="1:12" x14ac:dyDescent="0.25">
      <c r="A27" s="78" t="s">
        <v>21</v>
      </c>
      <c r="B27" s="282">
        <v>0</v>
      </c>
      <c r="C27" s="278">
        <v>0</v>
      </c>
      <c r="D27" s="278">
        <v>0</v>
      </c>
      <c r="E27" s="278">
        <v>0</v>
      </c>
      <c r="F27" s="278">
        <v>0</v>
      </c>
      <c r="G27" s="278">
        <v>0</v>
      </c>
      <c r="H27" s="278">
        <v>0</v>
      </c>
      <c r="I27" s="278">
        <v>0</v>
      </c>
      <c r="J27" s="278">
        <v>0</v>
      </c>
      <c r="K27" s="279">
        <v>0</v>
      </c>
      <c r="L27" s="80">
        <f>SUM(B27:K27)</f>
        <v>0</v>
      </c>
    </row>
    <row r="28" spans="1:12" ht="15.75" thickBot="1" x14ac:dyDescent="0.3">
      <c r="A28" s="84" t="s">
        <v>39</v>
      </c>
      <c r="B28" s="85">
        <f>IF(B27&gt;18,33+20,IF(16&lt;=B27,33+14,IF(11&lt;=B27,33+13,IF(6&lt;=B27,33,0))))</f>
        <v>0</v>
      </c>
      <c r="C28" s="85">
        <f t="shared" ref="C28:K28" si="5">IF(C27&gt;18,33+20,IF(16&lt;=C27,33+14,IF(11&lt;=C27,33+13,IF(6&lt;=C27,33,0))))</f>
        <v>0</v>
      </c>
      <c r="D28" s="85">
        <f t="shared" si="5"/>
        <v>0</v>
      </c>
      <c r="E28" s="85">
        <f t="shared" si="5"/>
        <v>0</v>
      </c>
      <c r="F28" s="85">
        <f t="shared" si="5"/>
        <v>0</v>
      </c>
      <c r="G28" s="85">
        <f t="shared" si="5"/>
        <v>0</v>
      </c>
      <c r="H28" s="85">
        <f t="shared" si="5"/>
        <v>0</v>
      </c>
      <c r="I28" s="85">
        <f t="shared" si="5"/>
        <v>0</v>
      </c>
      <c r="J28" s="85">
        <f t="shared" si="5"/>
        <v>0</v>
      </c>
      <c r="K28" s="85">
        <f t="shared" si="5"/>
        <v>0</v>
      </c>
      <c r="L28" s="64">
        <f>SUM(B28:K28)</f>
        <v>0</v>
      </c>
    </row>
    <row r="29" spans="1:12" ht="16.5" thickTop="1" thickBot="1" x14ac:dyDescent="0.3">
      <c r="A29" s="88"/>
      <c r="B29" s="89"/>
      <c r="C29" s="90"/>
      <c r="D29" s="71"/>
      <c r="E29" s="71" t="s">
        <v>45</v>
      </c>
      <c r="F29" s="71"/>
      <c r="G29" s="71"/>
      <c r="H29" s="71"/>
      <c r="I29" s="71"/>
      <c r="J29" s="71"/>
      <c r="K29" s="72"/>
      <c r="L29" s="91"/>
    </row>
    <row r="30" spans="1:12" x14ac:dyDescent="0.25">
      <c r="A30" s="74" t="s">
        <v>38</v>
      </c>
      <c r="B30" s="75"/>
      <c r="C30" s="32"/>
      <c r="D30" s="32"/>
      <c r="E30" s="33">
        <f>IF(B32=0,0,1)+IF(C32=0,0,1)+IF(D32=0,0,1)+IF(E32=0,0,1)+IF(F32=0,0,1)+IF(G32=0,0,1)+IF(H32=0,0,1)+IF(I32=0,0,1)+IF(J32=0,0,1)+IF(K32=0,0,1)</f>
        <v>0</v>
      </c>
      <c r="F30" s="76" t="s">
        <v>6</v>
      </c>
      <c r="G30" s="32"/>
      <c r="H30" s="32"/>
      <c r="I30" s="32"/>
      <c r="J30" s="32"/>
      <c r="K30" s="35"/>
      <c r="L30" s="77"/>
    </row>
    <row r="31" spans="1:12" x14ac:dyDescent="0.25">
      <c r="A31" s="78" t="s">
        <v>7</v>
      </c>
      <c r="B31" s="282" t="s">
        <v>8</v>
      </c>
      <c r="C31" s="278" t="s">
        <v>9</v>
      </c>
      <c r="D31" s="278" t="s">
        <v>10</v>
      </c>
      <c r="E31" s="283" t="s">
        <v>11</v>
      </c>
      <c r="F31" s="284" t="s">
        <v>12</v>
      </c>
      <c r="G31" s="278" t="s">
        <v>13</v>
      </c>
      <c r="H31" s="278" t="s">
        <v>14</v>
      </c>
      <c r="I31" s="278" t="s">
        <v>15</v>
      </c>
      <c r="J31" s="278" t="s">
        <v>16</v>
      </c>
      <c r="K31" s="279" t="s">
        <v>17</v>
      </c>
      <c r="L31" s="79"/>
    </row>
    <row r="32" spans="1:12" x14ac:dyDescent="0.25">
      <c r="A32" s="78" t="s">
        <v>21</v>
      </c>
      <c r="B32" s="282">
        <v>0</v>
      </c>
      <c r="C32" s="278">
        <v>0</v>
      </c>
      <c r="D32" s="278">
        <v>0</v>
      </c>
      <c r="E32" s="278">
        <v>0</v>
      </c>
      <c r="F32" s="278">
        <v>0</v>
      </c>
      <c r="G32" s="278">
        <v>0</v>
      </c>
      <c r="H32" s="278">
        <v>0</v>
      </c>
      <c r="I32" s="278">
        <v>0</v>
      </c>
      <c r="J32" s="278">
        <v>0</v>
      </c>
      <c r="K32" s="279">
        <v>0</v>
      </c>
      <c r="L32" s="80">
        <f>SUM(B32:K32)</f>
        <v>0</v>
      </c>
    </row>
    <row r="33" spans="1:12" ht="15.75" thickBot="1" x14ac:dyDescent="0.3">
      <c r="A33" s="92" t="s">
        <v>39</v>
      </c>
      <c r="B33" s="93">
        <f>IF(B32&gt;17,31+6+17,IF(16&lt;=B32,31+6+10.5,IF(13&lt;=B32,31+6+9.5,IF(B32=0,0,31+6))))</f>
        <v>0</v>
      </c>
      <c r="C33" s="93">
        <f t="shared" ref="C33:K33" si="6">IF(C32&gt;17,31+6+17,IF(16&lt;=C32,31+6+10.5,IF(13&lt;=C32,31+6+9.5,IF(C32=0,0,31+6))))</f>
        <v>0</v>
      </c>
      <c r="D33" s="93">
        <f t="shared" si="6"/>
        <v>0</v>
      </c>
      <c r="E33" s="93">
        <f t="shared" si="6"/>
        <v>0</v>
      </c>
      <c r="F33" s="93">
        <f t="shared" si="6"/>
        <v>0</v>
      </c>
      <c r="G33" s="93">
        <f t="shared" si="6"/>
        <v>0</v>
      </c>
      <c r="H33" s="93">
        <f t="shared" si="6"/>
        <v>0</v>
      </c>
      <c r="I33" s="93">
        <f t="shared" si="6"/>
        <v>0</v>
      </c>
      <c r="J33" s="93">
        <f t="shared" si="6"/>
        <v>0</v>
      </c>
      <c r="K33" s="93">
        <f t="shared" si="6"/>
        <v>0</v>
      </c>
      <c r="L33" s="94">
        <f>SUM(B33:K33)</f>
        <v>0</v>
      </c>
    </row>
    <row r="34" spans="1:12" x14ac:dyDescent="0.25">
      <c r="A34" s="95" t="s">
        <v>40</v>
      </c>
      <c r="B34" s="75"/>
      <c r="C34" s="32"/>
      <c r="D34" s="32"/>
      <c r="E34" s="49">
        <f>IF(B36=0,0,1)+IF(C36=0,0,1)+IF(D36=0,0,1)+IF(E36=0,0,1)+IF(F36=0,0,1)+IF(G36=0,0,1)+IF(H36=0,0,1)+IF(I36=0,0,1)+IF(J36=0,0,1)+IF(K36=0,0,1)</f>
        <v>0</v>
      </c>
      <c r="F34" s="96" t="s">
        <v>6</v>
      </c>
      <c r="G34" s="32"/>
      <c r="H34" s="32">
        <v>0</v>
      </c>
      <c r="I34" s="32"/>
      <c r="J34" s="32"/>
      <c r="K34" s="35"/>
      <c r="L34" s="97"/>
    </row>
    <row r="35" spans="1:12" x14ac:dyDescent="0.25">
      <c r="A35" s="78" t="s">
        <v>7</v>
      </c>
      <c r="B35" s="282" t="s">
        <v>8</v>
      </c>
      <c r="C35" s="278" t="s">
        <v>9</v>
      </c>
      <c r="D35" s="278" t="s">
        <v>10</v>
      </c>
      <c r="E35" s="283" t="s">
        <v>11</v>
      </c>
      <c r="F35" s="284" t="s">
        <v>12</v>
      </c>
      <c r="G35" s="278" t="s">
        <v>13</v>
      </c>
      <c r="H35" s="278" t="s">
        <v>14</v>
      </c>
      <c r="I35" s="278" t="s">
        <v>15</v>
      </c>
      <c r="J35" s="278" t="s">
        <v>16</v>
      </c>
      <c r="K35" s="279" t="s">
        <v>17</v>
      </c>
      <c r="L35" s="79"/>
    </row>
    <row r="36" spans="1:12" x14ac:dyDescent="0.25">
      <c r="A36" s="78" t="s">
        <v>21</v>
      </c>
      <c r="B36" s="282">
        <v>0</v>
      </c>
      <c r="C36" s="278">
        <v>0</v>
      </c>
      <c r="D36" s="278">
        <v>0</v>
      </c>
      <c r="E36" s="278">
        <v>0</v>
      </c>
      <c r="F36" s="278">
        <v>0</v>
      </c>
      <c r="G36" s="278">
        <v>0</v>
      </c>
      <c r="H36" s="278">
        <v>0</v>
      </c>
      <c r="I36" s="278">
        <v>0</v>
      </c>
      <c r="J36" s="278">
        <v>0</v>
      </c>
      <c r="K36" s="279">
        <v>0</v>
      </c>
      <c r="L36" s="80">
        <f>SUM(B36:K36)</f>
        <v>0</v>
      </c>
    </row>
    <row r="37" spans="1:12" ht="15.75" thickBot="1" x14ac:dyDescent="0.3">
      <c r="A37" s="84" t="s">
        <v>39</v>
      </c>
      <c r="B37" s="85">
        <f>IF(B36&gt;18,32.5+19.5,IF(16&lt;=B36,32.5+13.5,IF(13&lt;=B36,32.5+12.5,IF(B36=0,0,32.5))))</f>
        <v>0</v>
      </c>
      <c r="C37" s="85">
        <f t="shared" ref="C37:K37" si="7">IF(C36&gt;18,32.5+19.5,IF(16&lt;=C36,32.5+13.5,IF(13&lt;=C36,32.5+12.5,IF(C36=0,0,32.5))))</f>
        <v>0</v>
      </c>
      <c r="D37" s="85">
        <f t="shared" si="7"/>
        <v>0</v>
      </c>
      <c r="E37" s="85">
        <f t="shared" si="7"/>
        <v>0</v>
      </c>
      <c r="F37" s="85">
        <f t="shared" si="7"/>
        <v>0</v>
      </c>
      <c r="G37" s="85">
        <f t="shared" si="7"/>
        <v>0</v>
      </c>
      <c r="H37" s="85">
        <f t="shared" si="7"/>
        <v>0</v>
      </c>
      <c r="I37" s="85">
        <f t="shared" si="7"/>
        <v>0</v>
      </c>
      <c r="J37" s="85">
        <f t="shared" si="7"/>
        <v>0</v>
      </c>
      <c r="K37" s="85">
        <f t="shared" si="7"/>
        <v>0</v>
      </c>
      <c r="L37" s="64">
        <f>SUM(B37:K37)</f>
        <v>0</v>
      </c>
    </row>
    <row r="38" spans="1:12" ht="15.75" thickTop="1" x14ac:dyDescent="0.25">
      <c r="A38" s="98" t="s">
        <v>31</v>
      </c>
      <c r="B38" s="269">
        <f>E3+E7+E34+E30+E25+E21+E16+E12</f>
        <v>0</v>
      </c>
      <c r="C38" s="99"/>
      <c r="D38" s="100"/>
      <c r="E38" s="100"/>
      <c r="F38" s="100"/>
      <c r="G38" s="100"/>
      <c r="H38" s="100"/>
      <c r="I38" s="100"/>
      <c r="J38" s="100"/>
      <c r="K38" s="101" t="s">
        <v>46</v>
      </c>
      <c r="L38" s="271">
        <f>L6+L10+L37+L33+L15+L19+L24+L28</f>
        <v>0</v>
      </c>
    </row>
    <row r="39" spans="1:12" ht="15.75" thickBot="1" x14ac:dyDescent="0.3">
      <c r="A39" s="84" t="s">
        <v>33</v>
      </c>
      <c r="B39" s="270">
        <f>L5+L9+L36+L32+L27+L23+L14+L18</f>
        <v>0</v>
      </c>
      <c r="C39" s="102"/>
      <c r="D39" s="103"/>
      <c r="E39" s="103"/>
      <c r="F39" s="103"/>
      <c r="G39" s="103"/>
      <c r="H39" s="103"/>
      <c r="I39" s="103"/>
      <c r="J39" s="103"/>
      <c r="K39" s="104"/>
      <c r="L39" s="105"/>
    </row>
    <row r="40" spans="1:12" ht="15.75" thickTop="1" x14ac:dyDescent="0.25"/>
  </sheetData>
  <protectedRanges>
    <protectedRange sqref="B5:K5 B9:K9 B14:K14 B18:K18 B23:K23 B27:K27 B36:K36 B32:K32" name="Effectif_1"/>
    <protectedRange sqref="F17:K17 F13:K13 B35:K35 B31:K31 B8:K8 B4:K4 F26:K26 F22:K22" name="Nom Division_1"/>
    <protectedRange sqref="B13:E13" name="Nom Division_1_1"/>
    <protectedRange sqref="B17:E17" name="Nom Division_2"/>
    <protectedRange sqref="B22:E22" name="Nom Division_3"/>
    <protectedRange sqref="B26:E26" name="Nom Division_4"/>
  </protectedRanges>
  <dataValidations count="2">
    <dataValidation type="whole" operator="lessThanOrEqual" allowBlank="1" showInputMessage="1" showErrorMessage="1" sqref="B14:K14 B18:K18">
      <formula1>20</formula1>
    </dataValidation>
    <dataValidation type="whole" operator="lessThanOrEqual" allowBlank="1" showInputMessage="1" showErrorMessage="1" sqref="B32:K32 B36:K36 B27:K27 B23:K23">
      <formula1>24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N12" sqref="N12"/>
    </sheetView>
  </sheetViews>
  <sheetFormatPr baseColWidth="10" defaultRowHeight="15" x14ac:dyDescent="0.25"/>
  <cols>
    <col min="1" max="1" width="14.42578125" bestFit="1" customWidth="1"/>
  </cols>
  <sheetData>
    <row r="1" spans="1:12" ht="16.5" thickTop="1" thickBot="1" x14ac:dyDescent="0.3">
      <c r="A1" s="65" t="s">
        <v>47</v>
      </c>
      <c r="B1" s="275" t="s">
        <v>122</v>
      </c>
      <c r="C1" s="276"/>
      <c r="D1" s="277"/>
      <c r="E1" s="277"/>
      <c r="F1" s="66"/>
      <c r="G1" s="66"/>
      <c r="H1" s="66"/>
      <c r="I1" s="66" t="s">
        <v>2</v>
      </c>
      <c r="J1" s="66"/>
      <c r="K1" s="66"/>
      <c r="L1" s="67" t="s">
        <v>36</v>
      </c>
    </row>
    <row r="2" spans="1:12" ht="16.5" thickTop="1" thickBot="1" x14ac:dyDescent="0.3">
      <c r="A2" s="68"/>
      <c r="B2" s="69"/>
      <c r="C2" s="70"/>
      <c r="D2" s="71"/>
      <c r="E2" s="71"/>
      <c r="F2" s="71"/>
      <c r="G2" s="71"/>
      <c r="H2" s="71"/>
      <c r="I2" s="71"/>
      <c r="J2" s="71"/>
      <c r="K2" s="72"/>
      <c r="L2" s="73"/>
    </row>
    <row r="3" spans="1:12" x14ac:dyDescent="0.25">
      <c r="A3" s="74" t="s">
        <v>47</v>
      </c>
      <c r="B3" s="75"/>
      <c r="C3" s="32"/>
      <c r="D3" s="32"/>
      <c r="E3" s="272">
        <f>IF(B5=0,0,1)+IF(C5=0,0,1)+IF(D5=0,0,1)+IF(E5=0,0,1)+IF(F5=0,0,1)+IF(G5=0,0,1)+IF(H5=0,0,1)+IF(I5=0,0,1)+IF(J5=0,0,1)+IF(K5=0,0,1)</f>
        <v>2</v>
      </c>
      <c r="F3" s="76" t="s">
        <v>6</v>
      </c>
      <c r="G3" s="32"/>
      <c r="H3" s="32"/>
      <c r="I3" s="32"/>
      <c r="J3" s="32"/>
      <c r="K3" s="35"/>
      <c r="L3" s="77"/>
    </row>
    <row r="4" spans="1:12" x14ac:dyDescent="0.25">
      <c r="A4" s="78" t="s">
        <v>7</v>
      </c>
      <c r="B4" s="282" t="s">
        <v>8</v>
      </c>
      <c r="C4" s="278" t="s">
        <v>9</v>
      </c>
      <c r="D4" s="278" t="s">
        <v>10</v>
      </c>
      <c r="E4" s="283" t="s">
        <v>11</v>
      </c>
      <c r="F4" s="284" t="s">
        <v>12</v>
      </c>
      <c r="G4" s="278" t="s">
        <v>13</v>
      </c>
      <c r="H4" s="278" t="s">
        <v>14</v>
      </c>
      <c r="I4" s="278" t="s">
        <v>15</v>
      </c>
      <c r="J4" s="278" t="s">
        <v>16</v>
      </c>
      <c r="K4" s="279" t="s">
        <v>17</v>
      </c>
      <c r="L4" s="79"/>
    </row>
    <row r="5" spans="1:12" x14ac:dyDescent="0.25">
      <c r="A5" s="78" t="s">
        <v>21</v>
      </c>
      <c r="B5" s="282">
        <v>20</v>
      </c>
      <c r="C5" s="278">
        <v>20</v>
      </c>
      <c r="D5" s="278">
        <v>0</v>
      </c>
      <c r="E5" s="278">
        <v>0</v>
      </c>
      <c r="F5" s="278">
        <v>0</v>
      </c>
      <c r="G5" s="278">
        <v>0</v>
      </c>
      <c r="H5" s="278">
        <v>0</v>
      </c>
      <c r="I5" s="278">
        <v>0</v>
      </c>
      <c r="J5" s="278">
        <v>0</v>
      </c>
      <c r="K5" s="279">
        <v>0</v>
      </c>
      <c r="L5" s="273">
        <f>SUM(B5:K5)</f>
        <v>40</v>
      </c>
    </row>
    <row r="6" spans="1:12" ht="15.75" thickBot="1" x14ac:dyDescent="0.3">
      <c r="A6" s="81" t="s">
        <v>39</v>
      </c>
      <c r="B6" s="82">
        <f>IF(B5=0,0,32+3)</f>
        <v>35</v>
      </c>
      <c r="C6" s="82">
        <f t="shared" ref="C6:K6" si="0">IF(C5=0,0,32+3)</f>
        <v>35</v>
      </c>
      <c r="D6" s="82">
        <f t="shared" si="0"/>
        <v>0</v>
      </c>
      <c r="E6" s="82">
        <f t="shared" si="0"/>
        <v>0</v>
      </c>
      <c r="F6" s="82">
        <f t="shared" si="0"/>
        <v>0</v>
      </c>
      <c r="G6" s="82">
        <f t="shared" si="0"/>
        <v>0</v>
      </c>
      <c r="H6" s="82">
        <f t="shared" si="0"/>
        <v>0</v>
      </c>
      <c r="I6" s="82">
        <f t="shared" si="0"/>
        <v>0</v>
      </c>
      <c r="J6" s="82">
        <f t="shared" si="0"/>
        <v>0</v>
      </c>
      <c r="K6" s="82">
        <f t="shared" si="0"/>
        <v>0</v>
      </c>
      <c r="L6" s="274">
        <f>SUM(B6:K6)</f>
        <v>70</v>
      </c>
    </row>
  </sheetData>
  <protectedRanges>
    <protectedRange sqref="B5:K5" name="Effectif"/>
    <protectedRange sqref="B4:K4" name="Nom Division"/>
  </protectedRange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"/>
  <sheetViews>
    <sheetView topLeftCell="M1" workbookViewId="0">
      <selection activeCell="AF2" sqref="AF2"/>
    </sheetView>
  </sheetViews>
  <sheetFormatPr baseColWidth="10" defaultRowHeight="15" x14ac:dyDescent="0.25"/>
  <cols>
    <col min="1" max="2" width="19.7109375" customWidth="1"/>
    <col min="3" max="3" width="27.7109375" customWidth="1"/>
    <col min="4" max="4" width="7.7109375" style="216" customWidth="1"/>
    <col min="5" max="28" width="8.7109375" customWidth="1"/>
  </cols>
  <sheetData>
    <row r="1" spans="1:30" ht="56.25" thickBot="1" x14ac:dyDescent="0.3">
      <c r="A1" s="129" t="s">
        <v>121</v>
      </c>
      <c r="B1" s="286" t="str">
        <f>"DHG : "&amp;AB59&amp;"   HSA : "&amp;AB63</f>
        <v>DHG : 284   HSA : 41</v>
      </c>
      <c r="C1" s="286"/>
      <c r="D1" s="241" t="s">
        <v>54</v>
      </c>
      <c r="E1" s="239" t="str">
        <f>'Structure lycée pro'!H22</f>
        <v>discipline 1</v>
      </c>
      <c r="F1" s="239" t="str">
        <f>'Structure lycée pro'!H23</f>
        <v>discipine 2</v>
      </c>
      <c r="G1" s="239" t="str">
        <f>'Structure lycée pro'!H24</f>
        <v>discipline 3</v>
      </c>
      <c r="H1" s="240" t="str">
        <f>'Structure lycée pro'!H25</f>
        <v>discipline 4</v>
      </c>
      <c r="I1" s="240" t="str">
        <f>'Structure lycée pro'!H26</f>
        <v>discipline 5</v>
      </c>
      <c r="J1" s="240" t="str">
        <f>'Structure lycée pro'!H27</f>
        <v>discipline 6</v>
      </c>
      <c r="K1" s="240" t="str">
        <f>'Structure lycée pro'!H28</f>
        <v>discipline 7</v>
      </c>
      <c r="L1" s="240" t="str">
        <f>'Structure lycée pro'!H29</f>
        <v>discipline 8</v>
      </c>
      <c r="M1" s="240" t="str">
        <f>'Structure lycée pro'!H30</f>
        <v>discipline 9</v>
      </c>
      <c r="N1" s="240" t="str">
        <f>'Structure lycée pro'!H31</f>
        <v>discipline 10</v>
      </c>
      <c r="O1" s="240" t="str">
        <f>'Structure lycée pro'!H32</f>
        <v>discipline 11</v>
      </c>
      <c r="P1" s="240" t="str">
        <f>'Structure lycée pro'!H33</f>
        <v>discipline 12</v>
      </c>
      <c r="Q1" s="240" t="str">
        <f>'Structure lycée pro'!H34</f>
        <v>discipline 13</v>
      </c>
      <c r="R1" s="240" t="str">
        <f>'Structure lycée pro'!H35</f>
        <v>discipline 14</v>
      </c>
      <c r="S1" s="240" t="str">
        <f>'Structure lycée pro'!H36</f>
        <v>discipline 15</v>
      </c>
      <c r="T1" s="240" t="str">
        <f>'Structure lycée pro'!H37</f>
        <v>discipline 16</v>
      </c>
      <c r="U1" s="240" t="str">
        <f>'Structure lycée pro'!H38</f>
        <v>discipline 17</v>
      </c>
      <c r="V1" s="240" t="str">
        <f>'Structure lycée pro'!H39</f>
        <v>discipline 18</v>
      </c>
      <c r="W1" s="240" t="str">
        <f>'Structure lycée pro'!H40</f>
        <v>discipline 19</v>
      </c>
      <c r="X1" s="240" t="str">
        <f>'Structure lycée pro'!H41</f>
        <v>discipline 20</v>
      </c>
      <c r="Y1" s="240" t="str">
        <f>'Structure lycée pro'!H42</f>
        <v>discipline 21</v>
      </c>
      <c r="Z1" s="240" t="str">
        <f>'Structure lycée pro'!H43</f>
        <v>discipline 22</v>
      </c>
      <c r="AA1" s="240" t="s">
        <v>55</v>
      </c>
      <c r="AB1" s="242" t="s">
        <v>56</v>
      </c>
      <c r="AC1" s="120"/>
      <c r="AD1" s="106"/>
    </row>
    <row r="2" spans="1:30" ht="15.75" thickBot="1" x14ac:dyDescent="0.3">
      <c r="A2" s="106"/>
      <c r="B2" s="287" t="s">
        <v>57</v>
      </c>
      <c r="C2" s="130" t="s">
        <v>58</v>
      </c>
      <c r="D2" s="131">
        <v>1</v>
      </c>
      <c r="E2" s="132">
        <v>2</v>
      </c>
      <c r="F2" s="133">
        <v>4</v>
      </c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4"/>
      <c r="X2" s="134"/>
      <c r="Y2" s="134"/>
      <c r="Z2" s="135"/>
      <c r="AA2" s="136">
        <f t="shared" ref="AA2:AA33" si="0">SUM(E2:Z2)</f>
        <v>6</v>
      </c>
      <c r="AB2" s="120"/>
      <c r="AC2" s="120"/>
      <c r="AD2" s="106"/>
    </row>
    <row r="3" spans="1:30" ht="15.75" thickBot="1" x14ac:dyDescent="0.3">
      <c r="A3" s="106"/>
      <c r="B3" s="287"/>
      <c r="C3" s="137" t="s">
        <v>59</v>
      </c>
      <c r="D3" s="138">
        <v>1</v>
      </c>
      <c r="E3" s="139">
        <v>2</v>
      </c>
      <c r="F3" s="140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2"/>
      <c r="X3" s="142"/>
      <c r="Y3" s="142"/>
      <c r="Z3" s="143"/>
      <c r="AA3" s="136">
        <f t="shared" si="0"/>
        <v>2</v>
      </c>
      <c r="AB3" s="120"/>
      <c r="AC3" s="120"/>
      <c r="AD3" s="106"/>
    </row>
    <row r="4" spans="1:30" ht="15.75" thickBot="1" x14ac:dyDescent="0.3">
      <c r="A4" s="106"/>
      <c r="B4" s="287"/>
      <c r="C4" s="144"/>
      <c r="D4" s="138"/>
      <c r="E4" s="145"/>
      <c r="F4" s="141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147"/>
      <c r="Z4" s="148"/>
      <c r="AA4" s="136">
        <f t="shared" si="0"/>
        <v>0</v>
      </c>
      <c r="AB4" s="120"/>
      <c r="AC4" s="120"/>
      <c r="AD4" s="106"/>
    </row>
    <row r="5" spans="1:30" ht="15.75" thickBot="1" x14ac:dyDescent="0.3">
      <c r="A5" s="106"/>
      <c r="B5" s="287"/>
      <c r="C5" s="149"/>
      <c r="D5" s="138"/>
      <c r="E5" s="139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2"/>
      <c r="X5" s="142"/>
      <c r="Y5" s="142"/>
      <c r="Z5" s="143"/>
      <c r="AA5" s="136">
        <f t="shared" si="0"/>
        <v>0</v>
      </c>
      <c r="AB5" s="120"/>
      <c r="AC5" s="120"/>
      <c r="AD5" s="106"/>
    </row>
    <row r="6" spans="1:30" ht="15.75" thickBot="1" x14ac:dyDescent="0.3">
      <c r="A6" s="106"/>
      <c r="B6" s="287"/>
      <c r="C6" s="149"/>
      <c r="D6" s="150"/>
      <c r="E6" s="139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2"/>
      <c r="X6" s="142"/>
      <c r="Y6" s="142"/>
      <c r="Z6" s="143"/>
      <c r="AA6" s="136">
        <f t="shared" si="0"/>
        <v>0</v>
      </c>
      <c r="AB6" s="120"/>
      <c r="AC6" s="120"/>
      <c r="AD6" s="106"/>
    </row>
    <row r="7" spans="1:30" ht="15.75" thickBot="1" x14ac:dyDescent="0.3">
      <c r="A7" s="106"/>
      <c r="B7" s="287"/>
      <c r="C7" s="149"/>
      <c r="D7" s="150"/>
      <c r="E7" s="139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2"/>
      <c r="X7" s="142"/>
      <c r="Y7" s="142"/>
      <c r="Z7" s="143"/>
      <c r="AA7" s="136">
        <f t="shared" si="0"/>
        <v>0</v>
      </c>
      <c r="AB7" s="120"/>
      <c r="AC7" s="120"/>
      <c r="AD7" s="106"/>
    </row>
    <row r="8" spans="1:30" ht="15.75" thickBot="1" x14ac:dyDescent="0.3">
      <c r="A8" s="106"/>
      <c r="B8" s="287"/>
      <c r="C8" s="149"/>
      <c r="D8" s="150"/>
      <c r="E8" s="139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2"/>
      <c r="X8" s="142"/>
      <c r="Y8" s="142"/>
      <c r="Z8" s="143"/>
      <c r="AA8" s="136">
        <f t="shared" si="0"/>
        <v>0</v>
      </c>
      <c r="AB8" s="120"/>
      <c r="AC8" s="120"/>
      <c r="AD8" s="106"/>
    </row>
    <row r="9" spans="1:30" ht="15.75" thickBot="1" x14ac:dyDescent="0.3">
      <c r="A9" s="106"/>
      <c r="B9" s="287"/>
      <c r="C9" s="149"/>
      <c r="D9" s="150"/>
      <c r="E9" s="139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2"/>
      <c r="X9" s="142"/>
      <c r="Y9" s="142"/>
      <c r="Z9" s="143"/>
      <c r="AA9" s="136">
        <f t="shared" si="0"/>
        <v>0</v>
      </c>
      <c r="AB9" s="120"/>
      <c r="AC9" s="120"/>
      <c r="AD9" s="106"/>
    </row>
    <row r="10" spans="1:30" ht="15.75" thickBot="1" x14ac:dyDescent="0.3">
      <c r="A10" s="106"/>
      <c r="B10" s="287"/>
      <c r="C10" s="149"/>
      <c r="D10" s="151"/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4"/>
      <c r="X10" s="154"/>
      <c r="Y10" s="154"/>
      <c r="Z10" s="155"/>
      <c r="AA10" s="136">
        <f t="shared" si="0"/>
        <v>0</v>
      </c>
      <c r="AB10" s="120"/>
      <c r="AC10" s="120"/>
      <c r="AD10" s="106"/>
    </row>
    <row r="11" spans="1:30" ht="15.75" thickBot="1" x14ac:dyDescent="0.3">
      <c r="A11" s="106"/>
      <c r="B11" s="287"/>
      <c r="C11" s="156" t="s">
        <v>60</v>
      </c>
      <c r="D11" s="157">
        <f>SUM(D2:D10)</f>
        <v>2</v>
      </c>
      <c r="E11" s="158">
        <f>SUM(E2:E10)</f>
        <v>4</v>
      </c>
      <c r="F11" s="159">
        <f t="shared" ref="F11:Z11" si="1">SUM(F2:F10)</f>
        <v>4</v>
      </c>
      <c r="G11" s="159">
        <f t="shared" si="1"/>
        <v>0</v>
      </c>
      <c r="H11" s="159">
        <f t="shared" si="1"/>
        <v>0</v>
      </c>
      <c r="I11" s="159">
        <f t="shared" si="1"/>
        <v>0</v>
      </c>
      <c r="J11" s="159">
        <f t="shared" si="1"/>
        <v>0</v>
      </c>
      <c r="K11" s="159">
        <f t="shared" si="1"/>
        <v>0</v>
      </c>
      <c r="L11" s="159">
        <f t="shared" si="1"/>
        <v>0</v>
      </c>
      <c r="M11" s="159">
        <f t="shared" si="1"/>
        <v>0</v>
      </c>
      <c r="N11" s="159">
        <f t="shared" si="1"/>
        <v>0</v>
      </c>
      <c r="O11" s="159">
        <f t="shared" si="1"/>
        <v>0</v>
      </c>
      <c r="P11" s="159">
        <f t="shared" si="1"/>
        <v>0</v>
      </c>
      <c r="Q11" s="159">
        <f t="shared" si="1"/>
        <v>0</v>
      </c>
      <c r="R11" s="159">
        <f t="shared" si="1"/>
        <v>0</v>
      </c>
      <c r="S11" s="159">
        <f t="shared" si="1"/>
        <v>0</v>
      </c>
      <c r="T11" s="159">
        <f t="shared" si="1"/>
        <v>0</v>
      </c>
      <c r="U11" s="159">
        <f t="shared" si="1"/>
        <v>0</v>
      </c>
      <c r="V11" s="159">
        <f t="shared" si="1"/>
        <v>0</v>
      </c>
      <c r="W11" s="159">
        <f t="shared" si="1"/>
        <v>0</v>
      </c>
      <c r="X11" s="159">
        <f t="shared" si="1"/>
        <v>0</v>
      </c>
      <c r="Y11" s="159">
        <f t="shared" si="1"/>
        <v>0</v>
      </c>
      <c r="Z11" s="160">
        <f t="shared" si="1"/>
        <v>0</v>
      </c>
      <c r="AA11" s="161">
        <f t="shared" si="0"/>
        <v>8</v>
      </c>
      <c r="AB11" s="120"/>
      <c r="AC11" s="120"/>
      <c r="AD11" s="106"/>
    </row>
    <row r="12" spans="1:30" ht="15.75" thickBot="1" x14ac:dyDescent="0.3">
      <c r="A12" s="106"/>
      <c r="B12" s="287"/>
      <c r="C12" s="137" t="s">
        <v>61</v>
      </c>
      <c r="D12" s="162">
        <v>1</v>
      </c>
      <c r="E12" s="132">
        <v>3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4"/>
      <c r="X12" s="134"/>
      <c r="Y12" s="134"/>
      <c r="Z12" s="135"/>
      <c r="AA12" s="136">
        <f t="shared" si="0"/>
        <v>3</v>
      </c>
      <c r="AB12" s="120"/>
      <c r="AC12" s="120"/>
      <c r="AD12" s="106"/>
    </row>
    <row r="13" spans="1:30" ht="15.75" thickBot="1" x14ac:dyDescent="0.3">
      <c r="A13" s="106"/>
      <c r="B13" s="287"/>
      <c r="C13" s="137" t="s">
        <v>62</v>
      </c>
      <c r="D13" s="138">
        <v>1</v>
      </c>
      <c r="E13" s="145">
        <v>3</v>
      </c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7"/>
      <c r="X13" s="147"/>
      <c r="Y13" s="147"/>
      <c r="Z13" s="148"/>
      <c r="AA13" s="136">
        <f t="shared" si="0"/>
        <v>3</v>
      </c>
      <c r="AB13" s="120"/>
      <c r="AC13" s="120"/>
      <c r="AD13" s="106"/>
    </row>
    <row r="14" spans="1:30" ht="15.75" thickBot="1" x14ac:dyDescent="0.3">
      <c r="A14" s="106"/>
      <c r="B14" s="287"/>
      <c r="C14" s="149"/>
      <c r="D14" s="150"/>
      <c r="E14" s="163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5"/>
      <c r="X14" s="165"/>
      <c r="Y14" s="165"/>
      <c r="Z14" s="166"/>
      <c r="AA14" s="136">
        <f t="shared" si="0"/>
        <v>0</v>
      </c>
      <c r="AB14" s="120"/>
      <c r="AC14" s="120"/>
      <c r="AD14" s="106"/>
    </row>
    <row r="15" spans="1:30" ht="15.75" thickBot="1" x14ac:dyDescent="0.3">
      <c r="A15" s="106"/>
      <c r="B15" s="287"/>
      <c r="C15" s="137"/>
      <c r="D15" s="150"/>
      <c r="E15" s="163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5"/>
      <c r="X15" s="165"/>
      <c r="Y15" s="165"/>
      <c r="Z15" s="166"/>
      <c r="AA15" s="136">
        <f t="shared" si="0"/>
        <v>0</v>
      </c>
      <c r="AB15" s="120"/>
      <c r="AC15" s="120"/>
      <c r="AD15" s="106"/>
    </row>
    <row r="16" spans="1:30" ht="15.75" thickBot="1" x14ac:dyDescent="0.3">
      <c r="A16" s="106"/>
      <c r="B16" s="287"/>
      <c r="C16" s="137"/>
      <c r="D16" s="150"/>
      <c r="E16" s="163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5"/>
      <c r="X16" s="165"/>
      <c r="Y16" s="165"/>
      <c r="Z16" s="166"/>
      <c r="AA16" s="136">
        <f t="shared" si="0"/>
        <v>0</v>
      </c>
      <c r="AB16" s="120"/>
      <c r="AC16" s="120"/>
      <c r="AD16" s="106"/>
    </row>
    <row r="17" spans="1:30" ht="15.75" thickBot="1" x14ac:dyDescent="0.3">
      <c r="A17" s="106"/>
      <c r="B17" s="287"/>
      <c r="C17" s="130"/>
      <c r="D17" s="150"/>
      <c r="E17" s="163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5"/>
      <c r="X17" s="165"/>
      <c r="Y17" s="165"/>
      <c r="Z17" s="166"/>
      <c r="AA17" s="136">
        <f t="shared" si="0"/>
        <v>0</v>
      </c>
      <c r="AB17" s="120"/>
      <c r="AC17" s="120"/>
      <c r="AD17" s="106"/>
    </row>
    <row r="18" spans="1:30" ht="15.75" thickBot="1" x14ac:dyDescent="0.3">
      <c r="A18" s="106"/>
      <c r="B18" s="287"/>
      <c r="C18" s="130"/>
      <c r="D18" s="150"/>
      <c r="E18" s="163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5"/>
      <c r="X18" s="165"/>
      <c r="Y18" s="165"/>
      <c r="Z18" s="166"/>
      <c r="AA18" s="136">
        <f t="shared" si="0"/>
        <v>0</v>
      </c>
      <c r="AB18" s="120"/>
      <c r="AC18" s="120"/>
      <c r="AD18" s="106"/>
    </row>
    <row r="19" spans="1:30" ht="15.75" thickBot="1" x14ac:dyDescent="0.3">
      <c r="A19" s="106"/>
      <c r="B19" s="287"/>
      <c r="C19" s="130"/>
      <c r="D19" s="150"/>
      <c r="E19" s="163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5"/>
      <c r="X19" s="165"/>
      <c r="Y19" s="165"/>
      <c r="Z19" s="166"/>
      <c r="AA19" s="136">
        <f t="shared" si="0"/>
        <v>0</v>
      </c>
      <c r="AB19" s="120"/>
      <c r="AC19" s="120"/>
      <c r="AD19" s="106"/>
    </row>
    <row r="20" spans="1:30" ht="15.75" thickBot="1" x14ac:dyDescent="0.3">
      <c r="A20" s="106"/>
      <c r="B20" s="287"/>
      <c r="C20" s="130"/>
      <c r="D20" s="150"/>
      <c r="E20" s="163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5"/>
      <c r="X20" s="165"/>
      <c r="Y20" s="165"/>
      <c r="Z20" s="166"/>
      <c r="AA20" s="136">
        <f t="shared" si="0"/>
        <v>0</v>
      </c>
      <c r="AB20" s="120"/>
      <c r="AC20" s="120"/>
      <c r="AD20" s="106"/>
    </row>
    <row r="21" spans="1:30" ht="15.75" thickBot="1" x14ac:dyDescent="0.3">
      <c r="A21" s="106"/>
      <c r="B21" s="287"/>
      <c r="C21" s="156" t="s">
        <v>63</v>
      </c>
      <c r="D21" s="167">
        <f>SUM(D12:D20)</f>
        <v>2</v>
      </c>
      <c r="E21" s="158">
        <f>SUM(E12:E20)</f>
        <v>6</v>
      </c>
      <c r="F21" s="159">
        <f t="shared" ref="F21:Z21" si="2">SUM(F12:F20)</f>
        <v>0</v>
      </c>
      <c r="G21" s="159">
        <f t="shared" si="2"/>
        <v>0</v>
      </c>
      <c r="H21" s="159">
        <f t="shared" si="2"/>
        <v>0</v>
      </c>
      <c r="I21" s="159">
        <f t="shared" si="2"/>
        <v>0</v>
      </c>
      <c r="J21" s="159">
        <f t="shared" si="2"/>
        <v>0</v>
      </c>
      <c r="K21" s="159">
        <f t="shared" si="2"/>
        <v>0</v>
      </c>
      <c r="L21" s="159">
        <f t="shared" si="2"/>
        <v>0</v>
      </c>
      <c r="M21" s="159">
        <f t="shared" si="2"/>
        <v>0</v>
      </c>
      <c r="N21" s="159">
        <f t="shared" si="2"/>
        <v>0</v>
      </c>
      <c r="O21" s="159">
        <f t="shared" si="2"/>
        <v>0</v>
      </c>
      <c r="P21" s="159">
        <f t="shared" si="2"/>
        <v>0</v>
      </c>
      <c r="Q21" s="159">
        <f t="shared" si="2"/>
        <v>0</v>
      </c>
      <c r="R21" s="159">
        <f t="shared" si="2"/>
        <v>0</v>
      </c>
      <c r="S21" s="159">
        <f t="shared" si="2"/>
        <v>0</v>
      </c>
      <c r="T21" s="159">
        <f t="shared" si="2"/>
        <v>0</v>
      </c>
      <c r="U21" s="159">
        <f t="shared" si="2"/>
        <v>0</v>
      </c>
      <c r="V21" s="159">
        <f t="shared" si="2"/>
        <v>0</v>
      </c>
      <c r="W21" s="159">
        <f t="shared" si="2"/>
        <v>0</v>
      </c>
      <c r="X21" s="159">
        <f t="shared" si="2"/>
        <v>0</v>
      </c>
      <c r="Y21" s="159">
        <f t="shared" si="2"/>
        <v>0</v>
      </c>
      <c r="Z21" s="160">
        <f t="shared" si="2"/>
        <v>0</v>
      </c>
      <c r="AA21" s="161">
        <f t="shared" si="0"/>
        <v>6</v>
      </c>
      <c r="AB21" s="120"/>
      <c r="AC21" s="120"/>
      <c r="AD21" s="106"/>
    </row>
    <row r="22" spans="1:30" ht="15.75" thickBot="1" x14ac:dyDescent="0.3">
      <c r="A22" s="106"/>
      <c r="B22" s="287"/>
      <c r="C22" s="168" t="s">
        <v>64</v>
      </c>
      <c r="D22" s="131">
        <v>1</v>
      </c>
      <c r="E22" s="169">
        <v>3</v>
      </c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1"/>
      <c r="X22" s="171"/>
      <c r="Y22" s="171"/>
      <c r="Z22" s="172"/>
      <c r="AA22" s="136">
        <f t="shared" si="0"/>
        <v>3</v>
      </c>
      <c r="AB22" s="120"/>
      <c r="AC22" s="120"/>
      <c r="AD22" s="106"/>
    </row>
    <row r="23" spans="1:30" ht="15.75" thickBot="1" x14ac:dyDescent="0.3">
      <c r="A23" s="106"/>
      <c r="B23" s="287"/>
      <c r="C23" s="168" t="s">
        <v>65</v>
      </c>
      <c r="D23" s="138">
        <v>1</v>
      </c>
      <c r="E23" s="173">
        <v>3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5"/>
      <c r="Y23" s="165"/>
      <c r="Z23" s="166"/>
      <c r="AA23" s="136">
        <f t="shared" si="0"/>
        <v>3</v>
      </c>
      <c r="AB23" s="120"/>
      <c r="AC23" s="120"/>
      <c r="AD23" s="106"/>
    </row>
    <row r="24" spans="1:30" ht="15.75" thickBot="1" x14ac:dyDescent="0.3">
      <c r="A24" s="106"/>
      <c r="B24" s="287"/>
      <c r="C24" s="168"/>
      <c r="D24" s="138"/>
      <c r="E24" s="17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5"/>
      <c r="X24" s="165"/>
      <c r="Y24" s="165"/>
      <c r="Z24" s="166"/>
      <c r="AA24" s="136">
        <f t="shared" si="0"/>
        <v>0</v>
      </c>
      <c r="AB24" s="120"/>
      <c r="AC24" s="120"/>
      <c r="AD24" s="106"/>
    </row>
    <row r="25" spans="1:30" ht="15.75" thickBot="1" x14ac:dyDescent="0.3">
      <c r="A25" s="106"/>
      <c r="B25" s="287"/>
      <c r="C25" s="168"/>
      <c r="D25" s="138"/>
      <c r="E25" s="173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5"/>
      <c r="X25" s="165"/>
      <c r="Y25" s="165"/>
      <c r="Z25" s="166"/>
      <c r="AA25" s="136">
        <f t="shared" si="0"/>
        <v>0</v>
      </c>
      <c r="AB25" s="120"/>
      <c r="AC25" s="120"/>
      <c r="AD25" s="106"/>
    </row>
    <row r="26" spans="1:30" ht="15.75" thickBot="1" x14ac:dyDescent="0.3">
      <c r="A26" s="106"/>
      <c r="B26" s="287"/>
      <c r="C26" s="168"/>
      <c r="D26" s="138"/>
      <c r="E26" s="173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65"/>
      <c r="Y26" s="165"/>
      <c r="Z26" s="166"/>
      <c r="AA26" s="136">
        <f t="shared" si="0"/>
        <v>0</v>
      </c>
      <c r="AB26" s="120"/>
      <c r="AC26" s="120"/>
      <c r="AD26" s="106"/>
    </row>
    <row r="27" spans="1:30" ht="15.75" thickBot="1" x14ac:dyDescent="0.3">
      <c r="A27" s="106"/>
      <c r="B27" s="287"/>
      <c r="C27" s="168"/>
      <c r="D27" s="138"/>
      <c r="E27" s="173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5"/>
      <c r="X27" s="165"/>
      <c r="Y27" s="165"/>
      <c r="Z27" s="166"/>
      <c r="AA27" s="136">
        <f t="shared" si="0"/>
        <v>0</v>
      </c>
      <c r="AB27" s="120"/>
      <c r="AC27" s="120"/>
      <c r="AD27" s="106"/>
    </row>
    <row r="28" spans="1:30" ht="15.75" thickBot="1" x14ac:dyDescent="0.3">
      <c r="A28" s="106"/>
      <c r="B28" s="287"/>
      <c r="C28" s="168"/>
      <c r="D28" s="138"/>
      <c r="E28" s="173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5"/>
      <c r="X28" s="165"/>
      <c r="Y28" s="165"/>
      <c r="Z28" s="166"/>
      <c r="AA28" s="136">
        <f t="shared" si="0"/>
        <v>0</v>
      </c>
      <c r="AB28" s="120"/>
      <c r="AC28" s="120"/>
      <c r="AD28" s="106"/>
    </row>
    <row r="29" spans="1:30" ht="15.75" thickBot="1" x14ac:dyDescent="0.3">
      <c r="A29" s="106"/>
      <c r="B29" s="287"/>
      <c r="C29" s="168"/>
      <c r="D29" s="138"/>
      <c r="E29" s="173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5"/>
      <c r="X29" s="165"/>
      <c r="Y29" s="165"/>
      <c r="Z29" s="166"/>
      <c r="AA29" s="136">
        <f t="shared" si="0"/>
        <v>0</v>
      </c>
      <c r="AB29" s="120"/>
      <c r="AC29" s="120"/>
      <c r="AD29" s="106"/>
    </row>
    <row r="30" spans="1:30" ht="15.75" thickBot="1" x14ac:dyDescent="0.3">
      <c r="A30" s="106"/>
      <c r="B30" s="287"/>
      <c r="C30" s="168"/>
      <c r="D30" s="151"/>
      <c r="E30" s="173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5"/>
      <c r="X30" s="165"/>
      <c r="Y30" s="165"/>
      <c r="Z30" s="166"/>
      <c r="AA30" s="136">
        <f t="shared" si="0"/>
        <v>0</v>
      </c>
      <c r="AB30" s="120"/>
      <c r="AC30" s="120"/>
      <c r="AD30" s="106"/>
    </row>
    <row r="31" spans="1:30" ht="15.75" thickBot="1" x14ac:dyDescent="0.3">
      <c r="A31" s="106"/>
      <c r="B31" s="287"/>
      <c r="C31" s="156" t="s">
        <v>66</v>
      </c>
      <c r="D31" s="167">
        <f t="shared" ref="D31:Z31" si="3">SUM(D22:D30)</f>
        <v>2</v>
      </c>
      <c r="E31" s="158">
        <f t="shared" si="3"/>
        <v>6</v>
      </c>
      <c r="F31" s="159">
        <f t="shared" si="3"/>
        <v>0</v>
      </c>
      <c r="G31" s="159">
        <f t="shared" si="3"/>
        <v>0</v>
      </c>
      <c r="H31" s="159">
        <f t="shared" si="3"/>
        <v>0</v>
      </c>
      <c r="I31" s="159">
        <f t="shared" si="3"/>
        <v>0</v>
      </c>
      <c r="J31" s="159">
        <f t="shared" si="3"/>
        <v>0</v>
      </c>
      <c r="K31" s="159">
        <f t="shared" si="3"/>
        <v>0</v>
      </c>
      <c r="L31" s="159">
        <f t="shared" si="3"/>
        <v>0</v>
      </c>
      <c r="M31" s="159">
        <f t="shared" si="3"/>
        <v>0</v>
      </c>
      <c r="N31" s="159">
        <f t="shared" si="3"/>
        <v>0</v>
      </c>
      <c r="O31" s="159">
        <f t="shared" si="3"/>
        <v>0</v>
      </c>
      <c r="P31" s="159">
        <f t="shared" si="3"/>
        <v>0</v>
      </c>
      <c r="Q31" s="159">
        <f t="shared" si="3"/>
        <v>0</v>
      </c>
      <c r="R31" s="159">
        <f t="shared" si="3"/>
        <v>0</v>
      </c>
      <c r="S31" s="159">
        <f t="shared" si="3"/>
        <v>0</v>
      </c>
      <c r="T31" s="159">
        <f t="shared" si="3"/>
        <v>0</v>
      </c>
      <c r="U31" s="159">
        <f t="shared" si="3"/>
        <v>0</v>
      </c>
      <c r="V31" s="159">
        <f t="shared" si="3"/>
        <v>0</v>
      </c>
      <c r="W31" s="159">
        <f t="shared" si="3"/>
        <v>0</v>
      </c>
      <c r="X31" s="159">
        <f t="shared" si="3"/>
        <v>0</v>
      </c>
      <c r="Y31" s="159">
        <f t="shared" si="3"/>
        <v>0</v>
      </c>
      <c r="Z31" s="160">
        <f t="shared" si="3"/>
        <v>0</v>
      </c>
      <c r="AA31" s="161">
        <f t="shared" si="0"/>
        <v>6</v>
      </c>
      <c r="AB31" s="120"/>
      <c r="AC31" s="120"/>
      <c r="AD31" s="106"/>
    </row>
    <row r="32" spans="1:30" ht="15.75" thickBot="1" x14ac:dyDescent="0.3">
      <c r="A32" s="106"/>
      <c r="B32" s="287"/>
      <c r="C32" s="168" t="s">
        <v>67</v>
      </c>
      <c r="D32" s="131">
        <v>1</v>
      </c>
      <c r="E32" s="169">
        <v>2.5</v>
      </c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  <c r="X32" s="171"/>
      <c r="Y32" s="171"/>
      <c r="Z32" s="172"/>
      <c r="AA32" s="136">
        <f t="shared" si="0"/>
        <v>2.5</v>
      </c>
      <c r="AB32" s="120"/>
      <c r="AC32" s="120"/>
      <c r="AD32" s="106"/>
    </row>
    <row r="33" spans="1:30" ht="15.75" thickBot="1" x14ac:dyDescent="0.3">
      <c r="A33" s="106"/>
      <c r="B33" s="287"/>
      <c r="C33" s="168"/>
      <c r="D33" s="138"/>
      <c r="E33" s="173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5"/>
      <c r="X33" s="165"/>
      <c r="Y33" s="165"/>
      <c r="Z33" s="166"/>
      <c r="AA33" s="136">
        <f t="shared" si="0"/>
        <v>0</v>
      </c>
      <c r="AB33" s="120"/>
      <c r="AC33" s="120"/>
      <c r="AD33" s="106"/>
    </row>
    <row r="34" spans="1:30" ht="15.75" thickBot="1" x14ac:dyDescent="0.3">
      <c r="A34" s="106"/>
      <c r="B34" s="287"/>
      <c r="C34" s="168"/>
      <c r="D34" s="138"/>
      <c r="E34" s="173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5"/>
      <c r="X34" s="165"/>
      <c r="Y34" s="165"/>
      <c r="Z34" s="166"/>
      <c r="AA34" s="136">
        <f t="shared" ref="AA34:AA67" si="4">SUM(E34:Z34)</f>
        <v>0</v>
      </c>
      <c r="AB34" s="120"/>
      <c r="AC34" s="120"/>
      <c r="AD34" s="106"/>
    </row>
    <row r="35" spans="1:30" ht="15.75" thickBot="1" x14ac:dyDescent="0.3">
      <c r="A35" s="106"/>
      <c r="B35" s="287"/>
      <c r="C35" s="168"/>
      <c r="D35" s="138"/>
      <c r="E35" s="173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5"/>
      <c r="X35" s="165"/>
      <c r="Y35" s="165"/>
      <c r="Z35" s="166"/>
      <c r="AA35" s="136">
        <f t="shared" si="4"/>
        <v>0</v>
      </c>
      <c r="AB35" s="120"/>
      <c r="AC35" s="120"/>
      <c r="AD35" s="106"/>
    </row>
    <row r="36" spans="1:30" ht="15.75" thickBot="1" x14ac:dyDescent="0.3">
      <c r="A36" s="106"/>
      <c r="B36" s="287"/>
      <c r="C36" s="168"/>
      <c r="D36" s="138"/>
      <c r="E36" s="173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5"/>
      <c r="X36" s="165"/>
      <c r="Y36" s="165"/>
      <c r="Z36" s="166"/>
      <c r="AA36" s="136">
        <f t="shared" si="4"/>
        <v>0</v>
      </c>
      <c r="AB36" s="120"/>
      <c r="AC36" s="120"/>
      <c r="AD36" s="106"/>
    </row>
    <row r="37" spans="1:30" ht="15.75" thickBot="1" x14ac:dyDescent="0.3">
      <c r="A37" s="106"/>
      <c r="B37" s="287"/>
      <c r="C37" s="168"/>
      <c r="D37" s="138"/>
      <c r="E37" s="17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5"/>
      <c r="X37" s="165"/>
      <c r="Y37" s="165"/>
      <c r="Z37" s="166"/>
      <c r="AA37" s="136">
        <f t="shared" si="4"/>
        <v>0</v>
      </c>
      <c r="AB37" s="120"/>
      <c r="AC37" s="120"/>
      <c r="AD37" s="106"/>
    </row>
    <row r="38" spans="1:30" ht="15.75" thickBot="1" x14ac:dyDescent="0.3">
      <c r="A38" s="106"/>
      <c r="B38" s="287"/>
      <c r="C38" s="168"/>
      <c r="D38" s="138"/>
      <c r="E38" s="17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5"/>
      <c r="X38" s="165"/>
      <c r="Y38" s="165"/>
      <c r="Z38" s="166"/>
      <c r="AA38" s="136">
        <f t="shared" si="4"/>
        <v>0</v>
      </c>
      <c r="AB38" s="120"/>
      <c r="AC38" s="120"/>
      <c r="AD38" s="106"/>
    </row>
    <row r="39" spans="1:30" ht="15.75" thickBot="1" x14ac:dyDescent="0.3">
      <c r="A39" s="106"/>
      <c r="B39" s="287"/>
      <c r="C39" s="168"/>
      <c r="D39" s="151"/>
      <c r="E39" s="17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5"/>
      <c r="X39" s="165"/>
      <c r="Y39" s="165"/>
      <c r="Z39" s="166"/>
      <c r="AA39" s="136">
        <f t="shared" si="4"/>
        <v>0</v>
      </c>
      <c r="AB39" s="120"/>
      <c r="AC39" s="120"/>
      <c r="AD39" s="106"/>
    </row>
    <row r="40" spans="1:30" ht="15.75" thickBot="1" x14ac:dyDescent="0.3">
      <c r="A40" s="106"/>
      <c r="B40" s="287"/>
      <c r="C40" s="156" t="s">
        <v>68</v>
      </c>
      <c r="D40" s="167">
        <f>SUM(D32:D39)</f>
        <v>1</v>
      </c>
      <c r="E40" s="158">
        <f>SUM(E32:E39)</f>
        <v>2.5</v>
      </c>
      <c r="F40" s="159">
        <f t="shared" ref="F40:Y40" si="5">SUM(F32:F39)</f>
        <v>0</v>
      </c>
      <c r="G40" s="159">
        <f t="shared" si="5"/>
        <v>0</v>
      </c>
      <c r="H40" s="159">
        <f t="shared" si="5"/>
        <v>0</v>
      </c>
      <c r="I40" s="159">
        <f t="shared" si="5"/>
        <v>0</v>
      </c>
      <c r="J40" s="159">
        <f t="shared" si="5"/>
        <v>0</v>
      </c>
      <c r="K40" s="159">
        <f t="shared" si="5"/>
        <v>0</v>
      </c>
      <c r="L40" s="159">
        <f t="shared" si="5"/>
        <v>0</v>
      </c>
      <c r="M40" s="159">
        <f t="shared" si="5"/>
        <v>0</v>
      </c>
      <c r="N40" s="159">
        <f t="shared" si="5"/>
        <v>0</v>
      </c>
      <c r="O40" s="159">
        <f t="shared" si="5"/>
        <v>0</v>
      </c>
      <c r="P40" s="159">
        <f t="shared" si="5"/>
        <v>0</v>
      </c>
      <c r="Q40" s="159">
        <f t="shared" si="5"/>
        <v>0</v>
      </c>
      <c r="R40" s="159">
        <f t="shared" si="5"/>
        <v>0</v>
      </c>
      <c r="S40" s="159">
        <f t="shared" si="5"/>
        <v>0</v>
      </c>
      <c r="T40" s="159">
        <f t="shared" si="5"/>
        <v>0</v>
      </c>
      <c r="U40" s="159">
        <f t="shared" si="5"/>
        <v>0</v>
      </c>
      <c r="V40" s="159">
        <f t="shared" si="5"/>
        <v>0</v>
      </c>
      <c r="W40" s="159">
        <f t="shared" si="5"/>
        <v>0</v>
      </c>
      <c r="X40" s="159">
        <f t="shared" si="5"/>
        <v>0</v>
      </c>
      <c r="Y40" s="159">
        <f t="shared" si="5"/>
        <v>0</v>
      </c>
      <c r="Z40" s="160">
        <f>SUM(Z33:Z39)</f>
        <v>0</v>
      </c>
      <c r="AA40" s="161">
        <f t="shared" si="4"/>
        <v>2.5</v>
      </c>
      <c r="AB40" s="120"/>
      <c r="AC40" s="120"/>
      <c r="AD40" s="106"/>
    </row>
    <row r="41" spans="1:30" ht="15.75" thickBot="1" x14ac:dyDescent="0.3">
      <c r="A41" s="106"/>
      <c r="B41" s="287"/>
      <c r="C41" s="137" t="s">
        <v>69</v>
      </c>
      <c r="D41" s="150">
        <v>1</v>
      </c>
      <c r="E41" s="174">
        <v>2.5</v>
      </c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  <c r="X41" s="171"/>
      <c r="Y41" s="171"/>
      <c r="Z41" s="172"/>
      <c r="AA41" s="136">
        <f t="shared" si="4"/>
        <v>2.5</v>
      </c>
      <c r="AB41" s="120"/>
      <c r="AC41" s="120"/>
      <c r="AD41" s="106"/>
    </row>
    <row r="42" spans="1:30" ht="15.75" thickBot="1" x14ac:dyDescent="0.3">
      <c r="A42" s="106"/>
      <c r="B42" s="287"/>
      <c r="C42" s="137"/>
      <c r="D42" s="150"/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5"/>
      <c r="X42" s="165"/>
      <c r="Y42" s="165"/>
      <c r="Z42" s="166"/>
      <c r="AA42" s="136">
        <f t="shared" si="4"/>
        <v>0</v>
      </c>
      <c r="AB42" s="120"/>
      <c r="AC42" s="120"/>
      <c r="AD42" s="106"/>
    </row>
    <row r="43" spans="1:30" ht="15.75" thickBot="1" x14ac:dyDescent="0.3">
      <c r="A43" s="106"/>
      <c r="B43" s="287"/>
      <c r="C43" s="137"/>
      <c r="D43" s="150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5"/>
      <c r="X43" s="165"/>
      <c r="Y43" s="165"/>
      <c r="Z43" s="166"/>
      <c r="AA43" s="136">
        <f t="shared" si="4"/>
        <v>0</v>
      </c>
      <c r="AB43" s="120"/>
      <c r="AC43" s="120"/>
      <c r="AD43" s="106"/>
    </row>
    <row r="44" spans="1:30" ht="15.75" thickBot="1" x14ac:dyDescent="0.3">
      <c r="A44" s="106"/>
      <c r="B44" s="287"/>
      <c r="C44" s="137"/>
      <c r="D44" s="150"/>
      <c r="E44" s="163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5"/>
      <c r="X44" s="165"/>
      <c r="Y44" s="165"/>
      <c r="Z44" s="166"/>
      <c r="AA44" s="136">
        <f t="shared" si="4"/>
        <v>0</v>
      </c>
      <c r="AB44" s="120"/>
      <c r="AC44" s="120"/>
      <c r="AD44" s="106"/>
    </row>
    <row r="45" spans="1:30" ht="15.75" thickBot="1" x14ac:dyDescent="0.3">
      <c r="A45" s="106"/>
      <c r="B45" s="287"/>
      <c r="C45" s="137"/>
      <c r="D45" s="150"/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5"/>
      <c r="X45" s="165"/>
      <c r="Y45" s="165"/>
      <c r="Z45" s="166"/>
      <c r="AA45" s="136">
        <f t="shared" si="4"/>
        <v>0</v>
      </c>
      <c r="AB45" s="120"/>
      <c r="AC45" s="120"/>
      <c r="AD45" s="106"/>
    </row>
    <row r="46" spans="1:30" ht="15.75" thickBot="1" x14ac:dyDescent="0.3">
      <c r="A46" s="106"/>
      <c r="B46" s="287"/>
      <c r="C46" s="137"/>
      <c r="D46" s="150"/>
      <c r="E46" s="163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5"/>
      <c r="X46" s="165"/>
      <c r="Y46" s="165"/>
      <c r="Z46" s="166"/>
      <c r="AA46" s="136">
        <f t="shared" si="4"/>
        <v>0</v>
      </c>
      <c r="AB46" s="120"/>
      <c r="AC46" s="120"/>
      <c r="AD46" s="106"/>
    </row>
    <row r="47" spans="1:30" ht="15.75" thickBot="1" x14ac:dyDescent="0.3">
      <c r="A47" s="106"/>
      <c r="B47" s="287"/>
      <c r="C47" s="137"/>
      <c r="D47" s="150"/>
      <c r="E47" s="163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5"/>
      <c r="X47" s="165"/>
      <c r="Y47" s="165"/>
      <c r="Z47" s="166"/>
      <c r="AA47" s="136">
        <f t="shared" si="4"/>
        <v>0</v>
      </c>
      <c r="AB47" s="120"/>
      <c r="AC47" s="120"/>
      <c r="AD47" s="106"/>
    </row>
    <row r="48" spans="1:30" ht="15.75" thickBot="1" x14ac:dyDescent="0.3">
      <c r="A48" s="106"/>
      <c r="B48" s="287"/>
      <c r="C48" s="137"/>
      <c r="D48" s="150"/>
      <c r="E48" s="163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5"/>
      <c r="X48" s="165"/>
      <c r="Y48" s="165"/>
      <c r="Z48" s="166"/>
      <c r="AA48" s="136">
        <f t="shared" si="4"/>
        <v>0</v>
      </c>
      <c r="AB48" s="120"/>
      <c r="AC48" s="120"/>
      <c r="AD48" s="106"/>
    </row>
    <row r="49" spans="1:30" ht="15.75" thickBot="1" x14ac:dyDescent="0.3">
      <c r="A49" s="106"/>
      <c r="B49" s="287"/>
      <c r="C49" s="156" t="s">
        <v>70</v>
      </c>
      <c r="D49" s="157">
        <f t="shared" ref="D49:V49" si="6">SUM(D41:D48)</f>
        <v>1</v>
      </c>
      <c r="E49" s="158">
        <f t="shared" si="6"/>
        <v>2.5</v>
      </c>
      <c r="F49" s="159">
        <f t="shared" si="6"/>
        <v>0</v>
      </c>
      <c r="G49" s="159">
        <f t="shared" si="6"/>
        <v>0</v>
      </c>
      <c r="H49" s="159">
        <f t="shared" si="6"/>
        <v>0</v>
      </c>
      <c r="I49" s="159">
        <f t="shared" si="6"/>
        <v>0</v>
      </c>
      <c r="J49" s="159">
        <f t="shared" si="6"/>
        <v>0</v>
      </c>
      <c r="K49" s="159">
        <f t="shared" si="6"/>
        <v>0</v>
      </c>
      <c r="L49" s="159">
        <f t="shared" si="6"/>
        <v>0</v>
      </c>
      <c r="M49" s="159">
        <f t="shared" si="6"/>
        <v>0</v>
      </c>
      <c r="N49" s="159">
        <f t="shared" si="6"/>
        <v>0</v>
      </c>
      <c r="O49" s="159">
        <f t="shared" si="6"/>
        <v>0</v>
      </c>
      <c r="P49" s="159">
        <f t="shared" si="6"/>
        <v>0</v>
      </c>
      <c r="Q49" s="159">
        <f t="shared" si="6"/>
        <v>0</v>
      </c>
      <c r="R49" s="159">
        <f t="shared" si="6"/>
        <v>0</v>
      </c>
      <c r="S49" s="159">
        <f t="shared" si="6"/>
        <v>0</v>
      </c>
      <c r="T49" s="159">
        <f t="shared" si="6"/>
        <v>0</v>
      </c>
      <c r="U49" s="159">
        <f t="shared" si="6"/>
        <v>0</v>
      </c>
      <c r="V49" s="159">
        <f t="shared" si="6"/>
        <v>0</v>
      </c>
      <c r="W49" s="159">
        <f>SUM(W41:W48)</f>
        <v>0</v>
      </c>
      <c r="X49" s="159">
        <f>SUM(X41:X48)</f>
        <v>0</v>
      </c>
      <c r="Y49" s="159">
        <f>SUM(Y41:Y48)</f>
        <v>0</v>
      </c>
      <c r="Z49" s="160">
        <f>SUM(Z41:Z48)</f>
        <v>0</v>
      </c>
      <c r="AA49" s="161">
        <f t="shared" si="4"/>
        <v>2.5</v>
      </c>
      <c r="AB49" s="120"/>
      <c r="AC49" s="120"/>
      <c r="AD49" s="106"/>
    </row>
    <row r="50" spans="1:30" ht="15.75" thickBot="1" x14ac:dyDescent="0.3">
      <c r="A50" s="106"/>
      <c r="B50" s="287"/>
      <c r="C50" s="175" t="s">
        <v>71</v>
      </c>
      <c r="D50" s="150"/>
      <c r="E50" s="174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  <c r="X50" s="171"/>
      <c r="Y50" s="171"/>
      <c r="Z50" s="172"/>
      <c r="AA50" s="136">
        <f t="shared" si="4"/>
        <v>0</v>
      </c>
      <c r="AB50" s="120"/>
      <c r="AC50" s="120"/>
      <c r="AD50" s="106"/>
    </row>
    <row r="51" spans="1:30" ht="15.75" thickBot="1" x14ac:dyDescent="0.3">
      <c r="A51" s="106"/>
      <c r="B51" s="287"/>
      <c r="C51" s="175" t="s">
        <v>71</v>
      </c>
      <c r="D51" s="150"/>
      <c r="E51" s="163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5"/>
      <c r="X51" s="165"/>
      <c r="Y51" s="165"/>
      <c r="Z51" s="166"/>
      <c r="AA51" s="136">
        <f t="shared" si="4"/>
        <v>0</v>
      </c>
      <c r="AB51" s="120"/>
      <c r="AC51" s="120"/>
      <c r="AD51" s="106"/>
    </row>
    <row r="52" spans="1:30" ht="15.75" thickBot="1" x14ac:dyDescent="0.3">
      <c r="A52" s="106"/>
      <c r="B52" s="287"/>
      <c r="C52" s="176" t="s">
        <v>71</v>
      </c>
      <c r="D52" s="150"/>
      <c r="E52" s="163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5"/>
      <c r="X52" s="165"/>
      <c r="Y52" s="165"/>
      <c r="Z52" s="166"/>
      <c r="AA52" s="136">
        <f t="shared" si="4"/>
        <v>0</v>
      </c>
      <c r="AB52" s="120"/>
      <c r="AC52" s="120"/>
      <c r="AD52" s="106"/>
    </row>
    <row r="53" spans="1:30" ht="15.75" thickBot="1" x14ac:dyDescent="0.3">
      <c r="A53" s="106"/>
      <c r="B53" s="287"/>
      <c r="C53" s="247" t="s">
        <v>119</v>
      </c>
      <c r="D53" s="248">
        <f t="shared" ref="D53:Z53" si="7">SUM(D50:D52)</f>
        <v>0</v>
      </c>
      <c r="E53" s="243">
        <f t="shared" si="7"/>
        <v>0</v>
      </c>
      <c r="F53" s="244">
        <f t="shared" si="7"/>
        <v>0</v>
      </c>
      <c r="G53" s="244">
        <f t="shared" si="7"/>
        <v>0</v>
      </c>
      <c r="H53" s="244">
        <f t="shared" si="7"/>
        <v>0</v>
      </c>
      <c r="I53" s="244">
        <f t="shared" si="7"/>
        <v>0</v>
      </c>
      <c r="J53" s="244">
        <f t="shared" si="7"/>
        <v>0</v>
      </c>
      <c r="K53" s="244">
        <f t="shared" si="7"/>
        <v>0</v>
      </c>
      <c r="L53" s="244">
        <f t="shared" si="7"/>
        <v>0</v>
      </c>
      <c r="M53" s="244">
        <f t="shared" si="7"/>
        <v>0</v>
      </c>
      <c r="N53" s="244">
        <f t="shared" si="7"/>
        <v>0</v>
      </c>
      <c r="O53" s="244">
        <f t="shared" si="7"/>
        <v>0</v>
      </c>
      <c r="P53" s="244">
        <f t="shared" si="7"/>
        <v>0</v>
      </c>
      <c r="Q53" s="244">
        <f t="shared" si="7"/>
        <v>0</v>
      </c>
      <c r="R53" s="244">
        <f t="shared" si="7"/>
        <v>0</v>
      </c>
      <c r="S53" s="244">
        <f t="shared" si="7"/>
        <v>0</v>
      </c>
      <c r="T53" s="244">
        <f t="shared" si="7"/>
        <v>0</v>
      </c>
      <c r="U53" s="244">
        <f t="shared" si="7"/>
        <v>0</v>
      </c>
      <c r="V53" s="244">
        <f t="shared" si="7"/>
        <v>0</v>
      </c>
      <c r="W53" s="245">
        <f t="shared" si="7"/>
        <v>0</v>
      </c>
      <c r="X53" s="245">
        <f t="shared" si="7"/>
        <v>0</v>
      </c>
      <c r="Y53" s="245">
        <f t="shared" si="7"/>
        <v>0</v>
      </c>
      <c r="Z53" s="246">
        <f t="shared" si="7"/>
        <v>0</v>
      </c>
      <c r="AA53" s="136">
        <f t="shared" si="4"/>
        <v>0</v>
      </c>
      <c r="AB53" s="120"/>
      <c r="AC53" s="120"/>
      <c r="AD53" s="106"/>
    </row>
    <row r="54" spans="1:30" ht="15.75" thickBot="1" x14ac:dyDescent="0.3">
      <c r="A54" s="106"/>
      <c r="B54" s="288" t="s">
        <v>72</v>
      </c>
      <c r="C54" s="177" t="s">
        <v>48</v>
      </c>
      <c r="D54" s="178"/>
      <c r="E54" s="179">
        <v>3</v>
      </c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1"/>
      <c r="X54" s="181"/>
      <c r="Y54" s="181"/>
      <c r="Z54" s="182"/>
      <c r="AA54" s="183">
        <f t="shared" si="4"/>
        <v>3</v>
      </c>
      <c r="AB54" s="120"/>
      <c r="AC54" s="120"/>
      <c r="AD54" s="106"/>
    </row>
    <row r="55" spans="1:30" ht="15.75" thickBot="1" x14ac:dyDescent="0.3">
      <c r="A55" s="106"/>
      <c r="B55" s="288"/>
      <c r="C55" s="175" t="s">
        <v>73</v>
      </c>
      <c r="D55" s="184"/>
      <c r="E55" s="132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4"/>
      <c r="X55" s="134"/>
      <c r="Y55" s="134"/>
      <c r="Z55" s="135"/>
      <c r="AA55" s="185">
        <f t="shared" si="4"/>
        <v>0</v>
      </c>
      <c r="AB55" s="120"/>
      <c r="AC55" s="120"/>
      <c r="AD55" s="106"/>
    </row>
    <row r="56" spans="1:30" ht="15.75" thickBot="1" x14ac:dyDescent="0.3">
      <c r="A56" s="106"/>
      <c r="B56" s="288"/>
      <c r="C56" s="175" t="s">
        <v>71</v>
      </c>
      <c r="D56" s="184"/>
      <c r="E56" s="132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4"/>
      <c r="X56" s="134"/>
      <c r="Y56" s="134"/>
      <c r="Z56" s="135"/>
      <c r="AA56" s="185">
        <f t="shared" si="4"/>
        <v>0</v>
      </c>
      <c r="AB56" s="120"/>
      <c r="AC56" s="120"/>
      <c r="AD56" s="106"/>
    </row>
    <row r="57" spans="1:30" ht="15.75" thickBot="1" x14ac:dyDescent="0.3">
      <c r="A57" s="106"/>
      <c r="B57" s="288"/>
      <c r="C57" s="175" t="s">
        <v>71</v>
      </c>
      <c r="D57" s="184"/>
      <c r="E57" s="132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4"/>
      <c r="X57" s="134"/>
      <c r="Y57" s="134"/>
      <c r="Z57" s="135"/>
      <c r="AA57" s="185">
        <f t="shared" si="4"/>
        <v>0</v>
      </c>
      <c r="AB57" s="120"/>
      <c r="AC57" s="120"/>
      <c r="AD57" s="106"/>
    </row>
    <row r="58" spans="1:30" ht="15.75" thickBot="1" x14ac:dyDescent="0.3">
      <c r="A58" s="106"/>
      <c r="B58" s="288"/>
      <c r="C58" s="176" t="s">
        <v>71</v>
      </c>
      <c r="D58" s="186"/>
      <c r="E58" s="187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9"/>
      <c r="X58" s="189"/>
      <c r="Y58" s="189"/>
      <c r="Z58" s="190"/>
      <c r="AA58" s="191">
        <f t="shared" si="4"/>
        <v>0</v>
      </c>
      <c r="AB58" s="120"/>
      <c r="AC58" s="120"/>
      <c r="AD58" s="106"/>
    </row>
    <row r="59" spans="1:30" ht="19.5" thickBot="1" x14ac:dyDescent="0.3">
      <c r="A59" s="106"/>
      <c r="B59" s="285" t="s">
        <v>74</v>
      </c>
      <c r="C59" s="285"/>
      <c r="D59" s="258"/>
      <c r="E59" s="259">
        <f t="shared" ref="E59:Z59" si="8">E11+E21+E31+E40+E49+E53+SUM(E54:E58)</f>
        <v>24</v>
      </c>
      <c r="F59" s="259">
        <f t="shared" si="8"/>
        <v>4</v>
      </c>
      <c r="G59" s="259">
        <f t="shared" si="8"/>
        <v>0</v>
      </c>
      <c r="H59" s="259">
        <f t="shared" si="8"/>
        <v>0</v>
      </c>
      <c r="I59" s="259">
        <f t="shared" si="8"/>
        <v>0</v>
      </c>
      <c r="J59" s="259">
        <f t="shared" si="8"/>
        <v>0</v>
      </c>
      <c r="K59" s="259">
        <f t="shared" si="8"/>
        <v>0</v>
      </c>
      <c r="L59" s="259">
        <f t="shared" si="8"/>
        <v>0</v>
      </c>
      <c r="M59" s="259">
        <f t="shared" si="8"/>
        <v>0</v>
      </c>
      <c r="N59" s="259">
        <f t="shared" si="8"/>
        <v>0</v>
      </c>
      <c r="O59" s="259">
        <f t="shared" si="8"/>
        <v>0</v>
      </c>
      <c r="P59" s="259">
        <f t="shared" si="8"/>
        <v>0</v>
      </c>
      <c r="Q59" s="259">
        <f t="shared" si="8"/>
        <v>0</v>
      </c>
      <c r="R59" s="259">
        <f t="shared" si="8"/>
        <v>0</v>
      </c>
      <c r="S59" s="259">
        <f t="shared" si="8"/>
        <v>0</v>
      </c>
      <c r="T59" s="259">
        <f t="shared" si="8"/>
        <v>0</v>
      </c>
      <c r="U59" s="259">
        <f t="shared" si="8"/>
        <v>0</v>
      </c>
      <c r="V59" s="259">
        <f t="shared" si="8"/>
        <v>0</v>
      </c>
      <c r="W59" s="259">
        <f t="shared" si="8"/>
        <v>0</v>
      </c>
      <c r="X59" s="259">
        <f t="shared" si="8"/>
        <v>0</v>
      </c>
      <c r="Y59" s="259">
        <f t="shared" si="8"/>
        <v>0</v>
      </c>
      <c r="Z59" s="259">
        <f t="shared" si="8"/>
        <v>0</v>
      </c>
      <c r="AA59" s="260">
        <f t="shared" si="4"/>
        <v>28</v>
      </c>
      <c r="AB59" s="253">
        <f>'Structure lycée pro'!D23-AA59</f>
        <v>284</v>
      </c>
      <c r="AC59" s="120"/>
      <c r="AD59" s="106"/>
    </row>
    <row r="60" spans="1:30" x14ac:dyDescent="0.25">
      <c r="A60" s="106"/>
      <c r="B60" s="289" t="s">
        <v>75</v>
      </c>
      <c r="C60" s="289"/>
      <c r="D60" s="192"/>
      <c r="E60" s="193">
        <f>'Structure lycée pro'!I22</f>
        <v>1</v>
      </c>
      <c r="F60" s="193">
        <f>'Structure lycée pro'!I23</f>
        <v>3</v>
      </c>
      <c r="G60" s="193">
        <f>'Structure lycée pro'!I24</f>
        <v>2</v>
      </c>
      <c r="H60" s="193">
        <f>'Structure lycée pro'!I25</f>
        <v>2</v>
      </c>
      <c r="I60" s="193">
        <f>'Structure lycée pro'!I26</f>
        <v>5</v>
      </c>
      <c r="J60" s="193">
        <f>'Structure lycée pro'!I27</f>
        <v>1</v>
      </c>
      <c r="K60" s="193">
        <f>'Structure lycée pro'!I28</f>
        <v>3</v>
      </c>
      <c r="L60" s="193">
        <f>'Structure lycée pro'!I29</f>
        <v>3</v>
      </c>
      <c r="M60" s="193">
        <f>'Structure lycée pro'!I30</f>
        <v>0</v>
      </c>
      <c r="N60" s="193">
        <f>'Structure lycée pro'!I31</f>
        <v>0</v>
      </c>
      <c r="O60" s="193">
        <f>'Structure lycée pro'!I32</f>
        <v>0</v>
      </c>
      <c r="P60" s="193">
        <f>'Structure lycée pro'!I33</f>
        <v>0</v>
      </c>
      <c r="Q60" s="193">
        <f>'Structure lycée pro'!I34</f>
        <v>0</v>
      </c>
      <c r="R60" s="193">
        <f>'Structure lycée pro'!I35</f>
        <v>0</v>
      </c>
      <c r="S60" s="193">
        <f>'Structure lycée pro'!I36</f>
        <v>0</v>
      </c>
      <c r="T60" s="193">
        <f>'Structure lycée pro'!I37</f>
        <v>0</v>
      </c>
      <c r="U60" s="193">
        <f>'Structure lycée pro'!I38</f>
        <v>0</v>
      </c>
      <c r="V60" s="193">
        <f>'Structure lycée pro'!I39</f>
        <v>0</v>
      </c>
      <c r="W60" s="193">
        <f>'Structure lycée pro'!I40</f>
        <v>0</v>
      </c>
      <c r="X60" s="193">
        <f>'Structure lycée pro'!I41</f>
        <v>0</v>
      </c>
      <c r="Y60" s="193">
        <f>'Structure lycée pro'!I42</f>
        <v>0</v>
      </c>
      <c r="Z60" s="193">
        <f>'Structure lycée pro'!I43</f>
        <v>0</v>
      </c>
      <c r="AA60" s="192">
        <f t="shared" si="4"/>
        <v>20</v>
      </c>
      <c r="AB60" s="120"/>
      <c r="AC60" s="120"/>
      <c r="AD60" s="106"/>
    </row>
    <row r="61" spans="1:30" ht="15.75" thickBot="1" x14ac:dyDescent="0.3">
      <c r="A61" s="106"/>
      <c r="B61" s="290" t="s">
        <v>76</v>
      </c>
      <c r="C61" s="290"/>
      <c r="D61" s="194"/>
      <c r="E61" s="195">
        <f>'Structure lycée pro'!J22</f>
        <v>20</v>
      </c>
      <c r="F61" s="195">
        <f>'Structure lycée pro'!J23</f>
        <v>54</v>
      </c>
      <c r="G61" s="195">
        <f>'Structure lycée pro'!J24</f>
        <v>36</v>
      </c>
      <c r="H61" s="195">
        <f>'Structure lycée pro'!J25</f>
        <v>36</v>
      </c>
      <c r="I61" s="195">
        <f>'Structure lycée pro'!J26</f>
        <v>90</v>
      </c>
      <c r="J61" s="195">
        <f>'Structure lycée pro'!J27</f>
        <v>18</v>
      </c>
      <c r="K61" s="195">
        <f>'Structure lycée pro'!J28</f>
        <v>54</v>
      </c>
      <c r="L61" s="195">
        <f>'Structure lycée pro'!J29</f>
        <v>54</v>
      </c>
      <c r="M61" s="195">
        <f>'Structure lycée pro'!J30</f>
        <v>0</v>
      </c>
      <c r="N61" s="195">
        <f>'Structure lycée pro'!J31</f>
        <v>0</v>
      </c>
      <c r="O61" s="195">
        <f>'Structure lycée pro'!J32</f>
        <v>0</v>
      </c>
      <c r="P61" s="195">
        <f>'Structure lycée pro'!J33</f>
        <v>0</v>
      </c>
      <c r="Q61" s="195">
        <f>'Structure lycée pro'!J34</f>
        <v>0</v>
      </c>
      <c r="R61" s="195">
        <f>'Structure lycée pro'!J35</f>
        <v>0</v>
      </c>
      <c r="S61" s="195">
        <f>'Structure lycée pro'!J36</f>
        <v>0</v>
      </c>
      <c r="T61" s="195">
        <f>'Structure lycée pro'!J37</f>
        <v>0</v>
      </c>
      <c r="U61" s="195">
        <f>'Structure lycée pro'!J38</f>
        <v>0</v>
      </c>
      <c r="V61" s="195">
        <f>'Structure lycée pro'!J39</f>
        <v>0</v>
      </c>
      <c r="W61" s="195">
        <f>'Structure lycée pro'!J40</f>
        <v>0</v>
      </c>
      <c r="X61" s="195">
        <f>'Structure lycée pro'!J41</f>
        <v>0</v>
      </c>
      <c r="Y61" s="195">
        <f>'Structure lycée pro'!J42</f>
        <v>0</v>
      </c>
      <c r="Z61" s="195">
        <f>'Structure lycée pro'!J43</f>
        <v>0</v>
      </c>
      <c r="AA61" s="194">
        <f t="shared" si="4"/>
        <v>362</v>
      </c>
      <c r="AB61" s="120"/>
      <c r="AC61" s="120"/>
      <c r="AD61" s="106"/>
    </row>
    <row r="62" spans="1:30" ht="19.5" thickBot="1" x14ac:dyDescent="0.3">
      <c r="A62" s="106"/>
      <c r="B62" s="285" t="s">
        <v>77</v>
      </c>
      <c r="C62" s="285"/>
      <c r="D62" s="261"/>
      <c r="E62" s="262">
        <f>E61-E59</f>
        <v>-4</v>
      </c>
      <c r="F62" s="262">
        <f t="shared" ref="F62:Z62" si="9">F61-F59</f>
        <v>50</v>
      </c>
      <c r="G62" s="262">
        <f t="shared" si="9"/>
        <v>36</v>
      </c>
      <c r="H62" s="262">
        <f t="shared" si="9"/>
        <v>36</v>
      </c>
      <c r="I62" s="262">
        <f t="shared" si="9"/>
        <v>90</v>
      </c>
      <c r="J62" s="262">
        <f t="shared" si="9"/>
        <v>18</v>
      </c>
      <c r="K62" s="262">
        <f t="shared" si="9"/>
        <v>54</v>
      </c>
      <c r="L62" s="262">
        <f t="shared" si="9"/>
        <v>54</v>
      </c>
      <c r="M62" s="262">
        <f t="shared" si="9"/>
        <v>0</v>
      </c>
      <c r="N62" s="262">
        <f t="shared" si="9"/>
        <v>0</v>
      </c>
      <c r="O62" s="262">
        <f t="shared" si="9"/>
        <v>0</v>
      </c>
      <c r="P62" s="262">
        <f t="shared" si="9"/>
        <v>0</v>
      </c>
      <c r="Q62" s="262">
        <f t="shared" si="9"/>
        <v>0</v>
      </c>
      <c r="R62" s="262">
        <f t="shared" si="9"/>
        <v>0</v>
      </c>
      <c r="S62" s="262">
        <f t="shared" si="9"/>
        <v>0</v>
      </c>
      <c r="T62" s="262">
        <f t="shared" si="9"/>
        <v>0</v>
      </c>
      <c r="U62" s="262">
        <f t="shared" si="9"/>
        <v>0</v>
      </c>
      <c r="V62" s="262">
        <f t="shared" si="9"/>
        <v>0</v>
      </c>
      <c r="W62" s="262">
        <f>W61-W59</f>
        <v>0</v>
      </c>
      <c r="X62" s="262">
        <f>X61-X59</f>
        <v>0</v>
      </c>
      <c r="Y62" s="262">
        <f>Y61-Y59</f>
        <v>0</v>
      </c>
      <c r="Z62" s="262">
        <f t="shared" si="9"/>
        <v>0</v>
      </c>
      <c r="AA62" s="263">
        <f t="shared" si="4"/>
        <v>334</v>
      </c>
      <c r="AB62" s="106"/>
      <c r="AC62" s="120"/>
      <c r="AD62" s="106"/>
    </row>
    <row r="63" spans="1:30" ht="19.5" thickBot="1" x14ac:dyDescent="0.3">
      <c r="A63" s="106"/>
      <c r="B63" s="291" t="s">
        <v>78</v>
      </c>
      <c r="C63" s="291"/>
      <c r="D63" s="196"/>
      <c r="E63" s="197">
        <v>4</v>
      </c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254">
        <f t="shared" si="4"/>
        <v>4</v>
      </c>
      <c r="AB63" s="253">
        <f>'Structure lycée pro'!D24-AA63</f>
        <v>41</v>
      </c>
      <c r="AC63" s="199"/>
      <c r="AD63" s="200"/>
    </row>
    <row r="64" spans="1:30" x14ac:dyDescent="0.25">
      <c r="A64" s="106"/>
      <c r="B64" s="292" t="s">
        <v>79</v>
      </c>
      <c r="C64" s="292"/>
      <c r="D64" s="201"/>
      <c r="E64" s="202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4"/>
      <c r="AA64" s="205">
        <f t="shared" si="4"/>
        <v>0</v>
      </c>
      <c r="AB64" s="106"/>
      <c r="AC64" s="106"/>
      <c r="AD64" s="106"/>
    </row>
    <row r="65" spans="1:30" x14ac:dyDescent="0.25">
      <c r="A65" s="106"/>
      <c r="B65" s="293" t="s">
        <v>80</v>
      </c>
      <c r="C65" s="293"/>
      <c r="D65" s="206"/>
      <c r="E65" s="207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9"/>
      <c r="AA65" s="205">
        <f t="shared" si="4"/>
        <v>0</v>
      </c>
      <c r="AB65" s="106"/>
      <c r="AC65" s="106"/>
      <c r="AD65" s="106"/>
    </row>
    <row r="66" spans="1:30" ht="15.75" thickBot="1" x14ac:dyDescent="0.3">
      <c r="A66" s="106"/>
      <c r="B66" s="294" t="s">
        <v>81</v>
      </c>
      <c r="C66" s="294"/>
      <c r="D66" s="210"/>
      <c r="E66" s="211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3"/>
      <c r="AA66" s="191">
        <f t="shared" si="4"/>
        <v>0</v>
      </c>
      <c r="AB66" s="106"/>
      <c r="AC66" s="106"/>
      <c r="AD66" s="106"/>
    </row>
    <row r="67" spans="1:30" ht="19.5" thickBot="1" x14ac:dyDescent="0.3">
      <c r="A67" s="200"/>
      <c r="B67" s="285" t="s">
        <v>82</v>
      </c>
      <c r="C67" s="285"/>
      <c r="D67" s="258"/>
      <c r="E67" s="264">
        <f>SUM(E62:E66)</f>
        <v>0</v>
      </c>
      <c r="F67" s="264">
        <f t="shared" ref="F67:Z67" si="10">SUM(F62:F66)</f>
        <v>50</v>
      </c>
      <c r="G67" s="264">
        <f t="shared" si="10"/>
        <v>36</v>
      </c>
      <c r="H67" s="264">
        <f t="shared" si="10"/>
        <v>36</v>
      </c>
      <c r="I67" s="264">
        <f t="shared" si="10"/>
        <v>90</v>
      </c>
      <c r="J67" s="264">
        <f t="shared" si="10"/>
        <v>18</v>
      </c>
      <c r="K67" s="264">
        <f t="shared" si="10"/>
        <v>54</v>
      </c>
      <c r="L67" s="264">
        <f t="shared" si="10"/>
        <v>54</v>
      </c>
      <c r="M67" s="264">
        <f t="shared" si="10"/>
        <v>0</v>
      </c>
      <c r="N67" s="264">
        <f t="shared" si="10"/>
        <v>0</v>
      </c>
      <c r="O67" s="264">
        <f t="shared" si="10"/>
        <v>0</v>
      </c>
      <c r="P67" s="264">
        <f t="shared" si="10"/>
        <v>0</v>
      </c>
      <c r="Q67" s="264">
        <f t="shared" si="10"/>
        <v>0</v>
      </c>
      <c r="R67" s="264">
        <f t="shared" si="10"/>
        <v>0</v>
      </c>
      <c r="S67" s="264">
        <f t="shared" si="10"/>
        <v>0</v>
      </c>
      <c r="T67" s="264">
        <f t="shared" si="10"/>
        <v>0</v>
      </c>
      <c r="U67" s="264">
        <f t="shared" si="10"/>
        <v>0</v>
      </c>
      <c r="V67" s="264">
        <f t="shared" si="10"/>
        <v>0</v>
      </c>
      <c r="W67" s="264">
        <f>SUM(W62:W66)</f>
        <v>0</v>
      </c>
      <c r="X67" s="264">
        <f>SUM(X62:X66)</f>
        <v>0</v>
      </c>
      <c r="Y67" s="264">
        <f>SUM(Y62:Y66)</f>
        <v>0</v>
      </c>
      <c r="Z67" s="264">
        <f t="shared" si="10"/>
        <v>0</v>
      </c>
      <c r="AA67" s="214">
        <f t="shared" si="4"/>
        <v>338</v>
      </c>
      <c r="AB67" s="200"/>
      <c r="AC67" s="200"/>
      <c r="AD67" s="200"/>
    </row>
    <row r="68" spans="1:30" x14ac:dyDescent="0.25">
      <c r="A68" s="106"/>
      <c r="B68" s="106"/>
      <c r="C68" s="106"/>
      <c r="D68" s="215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7"/>
      <c r="AB68" s="106"/>
      <c r="AC68" s="106"/>
      <c r="AD68" s="106"/>
    </row>
    <row r="71" spans="1:30" x14ac:dyDescent="0.25">
      <c r="P71" s="217"/>
      <c r="Q71" s="217"/>
    </row>
    <row r="77" spans="1:30" x14ac:dyDescent="0.25">
      <c r="AB77" s="120"/>
      <c r="AC77" s="120"/>
      <c r="AD77" s="106"/>
    </row>
    <row r="78" spans="1:30" x14ac:dyDescent="0.25">
      <c r="AB78" s="120"/>
      <c r="AC78" s="120"/>
      <c r="AD78" s="106"/>
    </row>
    <row r="79" spans="1:30" x14ac:dyDescent="0.25">
      <c r="AB79" s="120"/>
      <c r="AC79" s="120"/>
      <c r="AD79" s="106"/>
    </row>
    <row r="80" spans="1:30" x14ac:dyDescent="0.25">
      <c r="AB80" s="120"/>
      <c r="AC80" s="120"/>
      <c r="AD80" s="106"/>
    </row>
  </sheetData>
  <mergeCells count="12">
    <mergeCell ref="B67:C67"/>
    <mergeCell ref="B1:C1"/>
    <mergeCell ref="B2:B53"/>
    <mergeCell ref="B54:B58"/>
    <mergeCell ref="B59:C59"/>
    <mergeCell ref="B60:C60"/>
    <mergeCell ref="B61:C61"/>
    <mergeCell ref="B62:C62"/>
    <mergeCell ref="B63:C63"/>
    <mergeCell ref="B64:C64"/>
    <mergeCell ref="B65:C65"/>
    <mergeCell ref="B66:C6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topLeftCell="A25" workbookViewId="0">
      <selection activeCell="K46" sqref="K46"/>
    </sheetView>
  </sheetViews>
  <sheetFormatPr baseColWidth="10" defaultRowHeight="15" x14ac:dyDescent="0.25"/>
  <cols>
    <col min="1" max="1" width="12.42578125" style="106" customWidth="1"/>
    <col min="2" max="2" width="18.42578125" style="106" customWidth="1"/>
    <col min="3" max="3" width="12.42578125" style="106" customWidth="1"/>
    <col min="4" max="4" width="13.85546875" style="106" customWidth="1"/>
    <col min="5" max="5" width="17.5703125" style="106" customWidth="1"/>
    <col min="6" max="6" width="7.5703125" style="106"/>
    <col min="7" max="7" width="6.7109375" style="106" customWidth="1"/>
    <col min="8" max="8" width="35.5703125" style="106" customWidth="1"/>
    <col min="9" max="10" width="15.5703125" style="106" customWidth="1"/>
    <col min="11" max="15" width="7.5703125" style="106"/>
    <col min="16" max="16" width="9.140625" style="107" customWidth="1"/>
    <col min="17" max="17" width="9.28515625" style="106" customWidth="1"/>
  </cols>
  <sheetData>
    <row r="1" spans="1:17" ht="26.25" x14ac:dyDescent="0.4">
      <c r="A1" s="120"/>
      <c r="B1" s="218"/>
      <c r="C1" s="219"/>
      <c r="D1" s="218"/>
      <c r="E1" s="218"/>
      <c r="F1" s="220"/>
      <c r="G1" s="218"/>
      <c r="H1" s="218"/>
      <c r="I1" s="120"/>
      <c r="J1" s="120"/>
      <c r="K1" s="120"/>
      <c r="L1" s="120"/>
      <c r="M1" s="120"/>
      <c r="N1" s="120"/>
      <c r="O1" s="120"/>
      <c r="P1" s="121"/>
      <c r="Q1" s="120"/>
    </row>
    <row r="2" spans="1:17" ht="26.25" x14ac:dyDescent="0.4">
      <c r="A2" s="120"/>
      <c r="B2" s="218"/>
      <c r="C2" s="219"/>
      <c r="D2" s="218"/>
      <c r="E2" s="218"/>
      <c r="F2" s="220" t="s">
        <v>49</v>
      </c>
      <c r="G2" s="218"/>
      <c r="H2" s="218"/>
      <c r="I2" s="120"/>
      <c r="J2" s="120"/>
      <c r="K2" s="120"/>
      <c r="L2" s="120"/>
      <c r="M2" s="120"/>
      <c r="N2" s="120"/>
      <c r="O2" s="120"/>
      <c r="P2" s="121"/>
      <c r="Q2" s="120"/>
    </row>
    <row r="3" spans="1:17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  <c r="Q3" s="120"/>
    </row>
    <row r="4" spans="1:1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1"/>
      <c r="Q4" s="120"/>
    </row>
    <row r="5" spans="1:17" x14ac:dyDescent="0.2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1"/>
      <c r="Q5" s="120"/>
    </row>
    <row r="6" spans="1:17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1"/>
      <c r="Q6" s="120"/>
    </row>
    <row r="7" spans="1:17" x14ac:dyDescent="0.25"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1"/>
    </row>
    <row r="8" spans="1:17" x14ac:dyDescent="0.25"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1"/>
    </row>
    <row r="9" spans="1:17" x14ac:dyDescent="0.25"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1"/>
    </row>
    <row r="10" spans="1:17" x14ac:dyDescent="0.25"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1"/>
    </row>
    <row r="11" spans="1:17" x14ac:dyDescent="0.25"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1"/>
    </row>
    <row r="12" spans="1:17" x14ac:dyDescent="0.25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</row>
    <row r="13" spans="1:17" x14ac:dyDescent="0.25"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1"/>
    </row>
    <row r="14" spans="1:17" x14ac:dyDescent="0.25"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1"/>
    </row>
    <row r="15" spans="1:17" x14ac:dyDescent="0.25"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1"/>
    </row>
    <row r="16" spans="1:17" x14ac:dyDescent="0.25"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1"/>
    </row>
    <row r="17" spans="1:17" x14ac:dyDescent="0.25"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1"/>
    </row>
    <row r="18" spans="1:17" ht="15.75" thickBot="1" x14ac:dyDescent="0.3"/>
    <row r="19" spans="1:17" ht="16.5" thickBot="1" x14ac:dyDescent="0.3">
      <c r="B19" s="298" t="s">
        <v>83</v>
      </c>
      <c r="C19" s="298"/>
      <c r="D19" s="298"/>
      <c r="E19" s="108"/>
      <c r="H19" s="255" t="s">
        <v>84</v>
      </c>
      <c r="I19" s="256"/>
      <c r="J19" s="257"/>
      <c r="K19" s="108"/>
      <c r="L19" s="108"/>
      <c r="M19" s="108"/>
      <c r="N19" s="108"/>
      <c r="O19" s="108"/>
      <c r="P19" s="108"/>
      <c r="Q19" s="111"/>
    </row>
    <row r="20" spans="1:17" ht="15.75" x14ac:dyDescent="0.25">
      <c r="B20" s="221"/>
      <c r="C20" s="221"/>
      <c r="D20" s="221"/>
      <c r="E20" s="221"/>
      <c r="H20" s="108"/>
      <c r="I20" s="108"/>
      <c r="J20" s="108"/>
      <c r="K20" s="108"/>
      <c r="L20" s="108"/>
      <c r="M20" s="108"/>
      <c r="N20" s="108"/>
      <c r="O20" s="108"/>
      <c r="P20" s="108"/>
      <c r="Q20" s="111"/>
    </row>
    <row r="21" spans="1:17" ht="16.5" thickBot="1" x14ac:dyDescent="0.3">
      <c r="B21" s="222"/>
      <c r="C21" s="222"/>
      <c r="D21" s="222"/>
      <c r="E21" s="223"/>
      <c r="H21" s="109" t="s">
        <v>50</v>
      </c>
      <c r="I21" s="110" t="s">
        <v>51</v>
      </c>
      <c r="J21" s="110" t="s">
        <v>52</v>
      </c>
      <c r="K21" s="111"/>
      <c r="L21" s="111"/>
      <c r="M21" s="111"/>
      <c r="N21" s="111"/>
      <c r="O21" s="111"/>
      <c r="P21" s="112"/>
      <c r="Q21" s="111"/>
    </row>
    <row r="22" spans="1:17" ht="15.75" thickBot="1" x14ac:dyDescent="0.3">
      <c r="B22" s="295" t="s">
        <v>85</v>
      </c>
      <c r="C22" s="295"/>
      <c r="D22" s="295"/>
      <c r="H22" s="113" t="s">
        <v>97</v>
      </c>
      <c r="I22" s="114">
        <v>1</v>
      </c>
      <c r="J22" s="115">
        <v>20</v>
      </c>
      <c r="M22" s="116"/>
      <c r="N22" s="116"/>
      <c r="O22" s="116"/>
      <c r="P22" s="116"/>
      <c r="Q22" s="111"/>
    </row>
    <row r="23" spans="1:17" ht="15.75" thickBot="1" x14ac:dyDescent="0.3">
      <c r="B23" s="299" t="s">
        <v>86</v>
      </c>
      <c r="C23" s="224" t="s">
        <v>55</v>
      </c>
      <c r="D23" s="115">
        <v>312</v>
      </c>
      <c r="H23" s="117" t="s">
        <v>98</v>
      </c>
      <c r="I23" s="118">
        <v>3</v>
      </c>
      <c r="J23" s="119">
        <v>54</v>
      </c>
      <c r="M23" s="120"/>
      <c r="N23" s="120"/>
      <c r="O23" s="120"/>
      <c r="P23" s="121"/>
      <c r="Q23" s="111"/>
    </row>
    <row r="24" spans="1:17" ht="15.75" thickBot="1" x14ac:dyDescent="0.3">
      <c r="B24" s="299"/>
      <c r="C24" s="225" t="s">
        <v>87</v>
      </c>
      <c r="D24" s="226">
        <v>45</v>
      </c>
      <c r="H24" s="117" t="s">
        <v>99</v>
      </c>
      <c r="I24" s="118">
        <v>2</v>
      </c>
      <c r="J24" s="119">
        <v>36</v>
      </c>
      <c r="Q24" s="111"/>
    </row>
    <row r="25" spans="1:17" x14ac:dyDescent="0.25">
      <c r="D25" s="227">
        <f>D23+D24</f>
        <v>357</v>
      </c>
      <c r="H25" s="117" t="s">
        <v>100</v>
      </c>
      <c r="I25" s="118">
        <v>2</v>
      </c>
      <c r="J25" s="119">
        <v>36</v>
      </c>
      <c r="Q25" s="111"/>
    </row>
    <row r="26" spans="1:17" ht="15.75" thickBot="1" x14ac:dyDescent="0.3">
      <c r="H26" s="117" t="s">
        <v>101</v>
      </c>
      <c r="I26" s="118">
        <v>5</v>
      </c>
      <c r="J26" s="119">
        <v>90</v>
      </c>
      <c r="Q26" s="111"/>
    </row>
    <row r="27" spans="1:17" ht="15.75" thickBot="1" x14ac:dyDescent="0.3">
      <c r="A27" s="122"/>
      <c r="B27" s="300" t="s">
        <v>88</v>
      </c>
      <c r="C27" s="300"/>
      <c r="D27" s="301">
        <f>D33+D38+D43</f>
        <v>70</v>
      </c>
      <c r="E27" s="122"/>
      <c r="F27" s="122"/>
      <c r="G27" s="122"/>
      <c r="H27" s="117" t="s">
        <v>102</v>
      </c>
      <c r="I27" s="118">
        <v>1</v>
      </c>
      <c r="J27" s="119">
        <v>18</v>
      </c>
      <c r="K27" s="122"/>
      <c r="L27" s="122"/>
      <c r="M27" s="122"/>
      <c r="N27" s="122"/>
      <c r="O27" s="122"/>
      <c r="P27" s="122"/>
      <c r="Q27" s="111"/>
    </row>
    <row r="28" spans="1:17" ht="15.75" thickBot="1" x14ac:dyDescent="0.3">
      <c r="B28" s="300"/>
      <c r="C28" s="300"/>
      <c r="D28" s="301"/>
      <c r="E28" s="228"/>
      <c r="F28" s="111"/>
      <c r="H28" s="117" t="s">
        <v>103</v>
      </c>
      <c r="I28" s="118">
        <v>3</v>
      </c>
      <c r="J28" s="119">
        <v>54</v>
      </c>
      <c r="Q28" s="111"/>
    </row>
    <row r="29" spans="1:17" ht="15.75" thickBot="1" x14ac:dyDescent="0.3">
      <c r="B29" s="295" t="s">
        <v>95</v>
      </c>
      <c r="C29" s="295"/>
      <c r="D29" s="295"/>
      <c r="E29" s="229"/>
      <c r="F29" s="111"/>
      <c r="H29" s="117" t="s">
        <v>104</v>
      </c>
      <c r="I29" s="118">
        <v>3</v>
      </c>
      <c r="J29" s="119">
        <v>54</v>
      </c>
      <c r="K29" s="111"/>
      <c r="L29" s="111"/>
      <c r="M29" s="111"/>
      <c r="N29" s="111"/>
      <c r="O29" s="111"/>
      <c r="P29" s="112"/>
      <c r="Q29" s="111"/>
    </row>
    <row r="30" spans="1:17" x14ac:dyDescent="0.25">
      <c r="B30" s="296" t="s">
        <v>89</v>
      </c>
      <c r="C30" s="296"/>
      <c r="D30" s="230">
        <f>'Bac Pro'!B39</f>
        <v>0</v>
      </c>
      <c r="E30" s="229"/>
      <c r="F30" s="111"/>
      <c r="H30" s="117" t="s">
        <v>105</v>
      </c>
      <c r="I30" s="118">
        <v>0</v>
      </c>
      <c r="J30" s="119"/>
      <c r="K30" s="111"/>
      <c r="L30" s="111"/>
      <c r="M30" s="111"/>
      <c r="N30" s="111"/>
      <c r="O30" s="111"/>
      <c r="P30" s="112"/>
      <c r="Q30" s="111"/>
    </row>
    <row r="31" spans="1:17" x14ac:dyDescent="0.25">
      <c r="B31" s="296" t="s">
        <v>90</v>
      </c>
      <c r="C31" s="296"/>
      <c r="D31" s="230">
        <f>'Bac Pro'!B38</f>
        <v>0</v>
      </c>
      <c r="E31" s="229"/>
      <c r="F31" s="111"/>
      <c r="H31" s="117" t="s">
        <v>106</v>
      </c>
      <c r="I31" s="118">
        <v>0</v>
      </c>
      <c r="J31" s="119"/>
      <c r="K31" s="111"/>
      <c r="L31" s="111"/>
      <c r="M31" s="111"/>
      <c r="N31" s="111"/>
      <c r="O31" s="111"/>
      <c r="P31" s="112"/>
      <c r="Q31" s="111"/>
    </row>
    <row r="32" spans="1:17" x14ac:dyDescent="0.25">
      <c r="B32" s="296" t="s">
        <v>91</v>
      </c>
      <c r="C32" s="296"/>
      <c r="D32" s="231">
        <f>'Bac Pro'!N40</f>
        <v>0</v>
      </c>
      <c r="E32" s="229"/>
      <c r="F32" s="111"/>
      <c r="H32" s="117" t="s">
        <v>107</v>
      </c>
      <c r="I32" s="118">
        <v>0</v>
      </c>
      <c r="J32" s="119"/>
    </row>
    <row r="33" spans="2:10" ht="15.75" thickBot="1" x14ac:dyDescent="0.3">
      <c r="B33" s="297" t="s">
        <v>92</v>
      </c>
      <c r="C33" s="297"/>
      <c r="D33" s="233">
        <f>'Bac Pro'!N38</f>
        <v>0</v>
      </c>
      <c r="E33" s="232"/>
      <c r="F33" s="111"/>
      <c r="H33" s="117" t="s">
        <v>108</v>
      </c>
      <c r="I33" s="118">
        <v>0</v>
      </c>
      <c r="J33" s="119"/>
    </row>
    <row r="34" spans="2:10" ht="15.75" thickBot="1" x14ac:dyDescent="0.3">
      <c r="H34" s="117" t="s">
        <v>109</v>
      </c>
      <c r="I34" s="118">
        <v>0</v>
      </c>
      <c r="J34" s="123"/>
    </row>
    <row r="35" spans="2:10" ht="15.75" thickBot="1" x14ac:dyDescent="0.3">
      <c r="B35" s="306" t="s">
        <v>96</v>
      </c>
      <c r="C35" s="307"/>
      <c r="D35" s="308"/>
      <c r="H35" s="117" t="s">
        <v>110</v>
      </c>
      <c r="I35" s="118">
        <v>0</v>
      </c>
      <c r="J35" s="123"/>
    </row>
    <row r="36" spans="2:10" x14ac:dyDescent="0.25">
      <c r="B36" s="309" t="s">
        <v>93</v>
      </c>
      <c r="C36" s="304"/>
      <c r="D36" s="249">
        <f>CAP!B39</f>
        <v>0</v>
      </c>
      <c r="H36" s="117" t="s">
        <v>111</v>
      </c>
      <c r="I36" s="118">
        <v>0</v>
      </c>
      <c r="J36" s="123"/>
    </row>
    <row r="37" spans="2:10" x14ac:dyDescent="0.25">
      <c r="B37" s="310" t="s">
        <v>90</v>
      </c>
      <c r="C37" s="296"/>
      <c r="D37" s="250">
        <f>CAP!B38</f>
        <v>0</v>
      </c>
      <c r="H37" s="117" t="s">
        <v>112</v>
      </c>
      <c r="I37" s="118">
        <v>0</v>
      </c>
      <c r="J37" s="123"/>
    </row>
    <row r="38" spans="2:10" ht="15.75" thickBot="1" x14ac:dyDescent="0.3">
      <c r="B38" s="302" t="s">
        <v>120</v>
      </c>
      <c r="C38" s="303"/>
      <c r="D38" s="251">
        <f>CAP!L38</f>
        <v>0</v>
      </c>
      <c r="H38" s="117" t="s">
        <v>113</v>
      </c>
      <c r="I38" s="118">
        <v>0</v>
      </c>
      <c r="J38" s="123"/>
    </row>
    <row r="39" spans="2:10" ht="15.75" thickBot="1" x14ac:dyDescent="0.3">
      <c r="D39" s="236"/>
      <c r="H39" s="117" t="s">
        <v>114</v>
      </c>
      <c r="I39" s="118">
        <v>0</v>
      </c>
      <c r="J39" s="123"/>
    </row>
    <row r="40" spans="2:10" ht="15.75" thickBot="1" x14ac:dyDescent="0.3">
      <c r="B40" s="295" t="s">
        <v>94</v>
      </c>
      <c r="C40" s="295"/>
      <c r="D40" s="295"/>
      <c r="H40" s="117" t="s">
        <v>115</v>
      </c>
      <c r="I40" s="118">
        <v>0</v>
      </c>
      <c r="J40" s="123"/>
    </row>
    <row r="41" spans="2:10" x14ac:dyDescent="0.25">
      <c r="B41" s="304" t="s">
        <v>93</v>
      </c>
      <c r="C41" s="304"/>
      <c r="D41" s="234">
        <f>'3 Prépa Métier'!L5</f>
        <v>40</v>
      </c>
      <c r="H41" s="117" t="s">
        <v>116</v>
      </c>
      <c r="I41" s="118">
        <v>0</v>
      </c>
      <c r="J41" s="123"/>
    </row>
    <row r="42" spans="2:10" x14ac:dyDescent="0.25">
      <c r="B42" s="296" t="s">
        <v>90</v>
      </c>
      <c r="C42" s="296"/>
      <c r="D42" s="235">
        <f>'3 Prépa Métier'!E3</f>
        <v>2</v>
      </c>
      <c r="H42" s="117" t="s">
        <v>117</v>
      </c>
      <c r="I42" s="118">
        <v>0</v>
      </c>
      <c r="J42" s="123"/>
    </row>
    <row r="43" spans="2:10" ht="15.75" thickBot="1" x14ac:dyDescent="0.3">
      <c r="B43" s="297" t="s">
        <v>92</v>
      </c>
      <c r="C43" s="297"/>
      <c r="D43" s="252">
        <f>'3 Prépa Métier'!L6</f>
        <v>70</v>
      </c>
      <c r="H43" s="117" t="s">
        <v>118</v>
      </c>
      <c r="I43" s="124">
        <v>0</v>
      </c>
      <c r="J43" s="125"/>
    </row>
    <row r="44" spans="2:10" x14ac:dyDescent="0.25">
      <c r="H44" s="126" t="s">
        <v>53</v>
      </c>
      <c r="I44" s="127">
        <f>SUM(I22:I43)</f>
        <v>20</v>
      </c>
      <c r="J44" s="128">
        <f>SUM(J22:J43)</f>
        <v>362</v>
      </c>
    </row>
    <row r="45" spans="2:10" x14ac:dyDescent="0.25">
      <c r="J45" s="237"/>
    </row>
    <row r="46" spans="2:10" x14ac:dyDescent="0.25">
      <c r="B46" s="305"/>
      <c r="C46" s="305"/>
      <c r="J46" s="238"/>
    </row>
    <row r="47" spans="2:10" x14ac:dyDescent="0.25">
      <c r="J47" s="238"/>
    </row>
    <row r="48" spans="2:10" x14ac:dyDescent="0.25">
      <c r="J48" s="238"/>
    </row>
    <row r="49" spans="10:10" x14ac:dyDescent="0.25">
      <c r="J49" s="238"/>
    </row>
    <row r="50" spans="10:10" x14ac:dyDescent="0.25">
      <c r="J50" s="111"/>
    </row>
    <row r="51" spans="10:10" x14ac:dyDescent="0.25">
      <c r="J51" s="111"/>
    </row>
    <row r="52" spans="10:10" x14ac:dyDescent="0.25">
      <c r="J52" s="111"/>
    </row>
    <row r="53" spans="10:10" x14ac:dyDescent="0.25">
      <c r="J53" s="111"/>
    </row>
  </sheetData>
  <mergeCells count="19">
    <mergeCell ref="B38:C38"/>
    <mergeCell ref="B40:D40"/>
    <mergeCell ref="B41:C41"/>
    <mergeCell ref="B46:C46"/>
    <mergeCell ref="B35:D35"/>
    <mergeCell ref="B42:C42"/>
    <mergeCell ref="B43:C43"/>
    <mergeCell ref="B36:C36"/>
    <mergeCell ref="B37:C37"/>
    <mergeCell ref="B19:D19"/>
    <mergeCell ref="B22:D22"/>
    <mergeCell ref="B23:B24"/>
    <mergeCell ref="B27:C28"/>
    <mergeCell ref="D27:D28"/>
    <mergeCell ref="B29:D29"/>
    <mergeCell ref="B30:C30"/>
    <mergeCell ref="B31:C31"/>
    <mergeCell ref="B32:C32"/>
    <mergeCell ref="B33:C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Bac Pro</vt:lpstr>
      <vt:lpstr>CAP</vt:lpstr>
      <vt:lpstr>3 Prépa Métier</vt:lpstr>
      <vt:lpstr>TRMD simulation</vt:lpstr>
      <vt:lpstr>Structure lycée pro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2019-01-14T16:43:22Z</dcterms:modified>
</cp:coreProperties>
</file>